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lesleymanson/Desktop/"/>
    </mc:Choice>
  </mc:AlternateContent>
  <xr:revisionPtr revIDLastSave="0" documentId="13_ncr:1_{979EB30B-4425-D44B-A6CF-723054532488}" xr6:coauthVersionLast="47" xr6:coauthVersionMax="47" xr10:uidLastSave="{00000000-0000-0000-0000-000000000000}"/>
  <bookViews>
    <workbookView xWindow="0" yWindow="500" windowWidth="28800" windowHeight="16400" tabRatio="500" xr2:uid="{00000000-000D-0000-FFFF-FFFF00000000}"/>
  </bookViews>
  <sheets>
    <sheet name="PC+" sheetId="10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" i="10" l="1"/>
  <c r="F18" i="10"/>
  <c r="C18" i="10"/>
  <c r="C24" i="10" l="1"/>
  <c r="C23" i="10"/>
  <c r="C22" i="10"/>
  <c r="C20" i="10"/>
  <c r="C19" i="10"/>
  <c r="H24" i="10"/>
  <c r="H23" i="10"/>
  <c r="F23" i="10" s="1"/>
  <c r="E25" i="10"/>
  <c r="F6" i="10"/>
  <c r="H12" i="10"/>
  <c r="H13" i="10"/>
  <c r="H14" i="10"/>
  <c r="H15" i="10"/>
  <c r="H16" i="10"/>
  <c r="H17" i="10"/>
  <c r="H18" i="10"/>
  <c r="H22" i="10"/>
  <c r="F22" i="10" s="1"/>
  <c r="H21" i="10"/>
  <c r="C21" i="10" s="1"/>
  <c r="F21" i="10" s="1"/>
  <c r="H20" i="10"/>
  <c r="F20" i="10" s="1"/>
  <c r="H19" i="10"/>
  <c r="I52" i="10"/>
  <c r="I50" i="10"/>
  <c r="M50" i="10" s="1"/>
  <c r="N53" i="10"/>
  <c r="C4" i="10" s="1"/>
  <c r="C5" i="10" s="1"/>
  <c r="I48" i="10"/>
  <c r="K48" i="10" s="1"/>
  <c r="M52" i="10" l="1"/>
  <c r="J50" i="10"/>
  <c r="F19" i="10"/>
  <c r="F24" i="10"/>
  <c r="K52" i="10"/>
  <c r="L52" i="10"/>
  <c r="M48" i="10"/>
  <c r="K50" i="10"/>
  <c r="L50" i="10"/>
  <c r="L48" i="10"/>
  <c r="O52" i="10" l="1"/>
  <c r="O48" i="10"/>
  <c r="O50" i="10"/>
  <c r="I51" i="10" l="1"/>
  <c r="J51" i="10" s="1"/>
  <c r="I49" i="10"/>
  <c r="I47" i="10"/>
  <c r="C35" i="10"/>
  <c r="D30" i="10"/>
  <c r="C30" i="10"/>
  <c r="E29" i="10"/>
  <c r="E28" i="10"/>
  <c r="M49" i="10" l="1"/>
  <c r="J47" i="10"/>
  <c r="K47" i="10"/>
  <c r="L47" i="10"/>
  <c r="M47" i="10"/>
  <c r="O47" i="10" s="1"/>
  <c r="M51" i="10"/>
  <c r="K51" i="10"/>
  <c r="L51" i="10"/>
  <c r="K49" i="10"/>
  <c r="L49" i="10"/>
  <c r="E30" i="10"/>
  <c r="F35" i="10" s="1"/>
  <c r="O49" i="10" l="1"/>
  <c r="O51" i="10"/>
  <c r="O53" i="10" s="1"/>
  <c r="C41" i="10" s="1"/>
  <c r="F17" i="10"/>
  <c r="F25" i="10" s="1"/>
  <c r="F37" i="10" s="1"/>
  <c r="C46" i="10" l="1"/>
  <c r="C43" i="10"/>
  <c r="C54" i="10"/>
  <c r="D58" i="10" s="1"/>
  <c r="D57" i="10"/>
  <c r="D59" i="10" l="1"/>
  <c r="D60" i="10" s="1"/>
</calcChain>
</file>

<file path=xl/sharedStrings.xml><?xml version="1.0" encoding="utf-8"?>
<sst xmlns="http://schemas.openxmlformats.org/spreadsheetml/2006/main" count="92" uniqueCount="83">
  <si>
    <t>Total</t>
  </si>
  <si>
    <t>Other</t>
  </si>
  <si>
    <t>Total of All Revenue Generation:</t>
  </si>
  <si>
    <t>Indirect Revenue</t>
  </si>
  <si>
    <t xml:space="preserve">Total Costs/Expenses: </t>
  </si>
  <si>
    <t xml:space="preserve">Contribution </t>
  </si>
  <si>
    <t>TOTAL</t>
  </si>
  <si>
    <t>Direct Revenue</t>
  </si>
  <si>
    <t>Costs/Expenses</t>
  </si>
  <si>
    <t>Averaged Reimbursement Rate</t>
  </si>
  <si>
    <t>4. Sliding Scale</t>
  </si>
  <si>
    <t>CME</t>
  </si>
  <si>
    <t>Position</t>
  </si>
  <si>
    <t>FTE</t>
  </si>
  <si>
    <t>Codes</t>
  </si>
  <si>
    <t>Total of Indirect Revenue</t>
  </si>
  <si>
    <t>Psychotherapy 90834</t>
  </si>
  <si>
    <t>Number of Lives Served</t>
  </si>
  <si>
    <t>Total:</t>
  </si>
  <si>
    <t xml:space="preserve">Billing Codes </t>
  </si>
  <si>
    <t>Average:</t>
  </si>
  <si>
    <t>Insurance</t>
  </si>
  <si>
    <t>Total Number of Billable Visits Per Year:</t>
  </si>
  <si>
    <t>Grant Name</t>
  </si>
  <si>
    <t>Total Visits &amp; Direct Income</t>
  </si>
  <si>
    <t>Additional Amount Collected</t>
  </si>
  <si>
    <t>Number of People Per Year</t>
  </si>
  <si>
    <t xml:space="preserve"> </t>
  </si>
  <si>
    <t>Expense</t>
  </si>
  <si>
    <t>Total Revenue:</t>
  </si>
  <si>
    <t>Return On Investment:</t>
  </si>
  <si>
    <t>Total Costs/Expenses:</t>
  </si>
  <si>
    <t>Grants/Funding</t>
  </si>
  <si>
    <t>Calculation of Revenue Total:</t>
  </si>
  <si>
    <t>E&amp;M Level 2 99212</t>
  </si>
  <si>
    <t>E&amp;M Level 3 99213</t>
  </si>
  <si>
    <t>E&amp;M Level 4 99214</t>
  </si>
  <si>
    <t>Case Management T1016</t>
  </si>
  <si>
    <t>T1016</t>
  </si>
  <si>
    <t>Total Per Day:</t>
  </si>
  <si>
    <t>Total Cost</t>
  </si>
  <si>
    <t>Salary</t>
  </si>
  <si>
    <t>Health Navigator (Student worker)</t>
  </si>
  <si>
    <t xml:space="preserve">Salary, Costs, &amp; Benefits </t>
  </si>
  <si>
    <t>Psychotherapy 90832</t>
  </si>
  <si>
    <t>Number of Work Days in 2025:</t>
  </si>
  <si>
    <t>Number of Work Days After Holidays:</t>
  </si>
  <si>
    <t>-</t>
  </si>
  <si>
    <t>1. Insurance Rate</t>
  </si>
  <si>
    <t>2. NA</t>
  </si>
  <si>
    <t>3. NA</t>
  </si>
  <si>
    <t xml:space="preserve"> (Medical Operations, NP)</t>
  </si>
  <si>
    <t xml:space="preserve"> (RN)</t>
  </si>
  <si>
    <t xml:space="preserve"> (Emp. Health Aide)</t>
  </si>
  <si>
    <t xml:space="preserve"> (Office, Sr.)</t>
  </si>
  <si>
    <t xml:space="preserve"> (Student worker)</t>
  </si>
  <si>
    <t xml:space="preserve"> (Ass. Director)</t>
  </si>
  <si>
    <t xml:space="preserve">Tech Fee: Covers phones, etc. </t>
  </si>
  <si>
    <t>ASC: Covers business operations managers</t>
  </si>
  <si>
    <t>RM Fee: Covers Risk Mgmt Fees</t>
  </si>
  <si>
    <t xml:space="preserve">Credit card costs </t>
  </si>
  <si>
    <t>Blue Cross/Blue Shield &amp; United Health Care</t>
  </si>
  <si>
    <t xml:space="preserve">Additional P&amp;C Initial Year </t>
  </si>
  <si>
    <t>Research Assistant</t>
  </si>
  <si>
    <t xml:space="preserve">Faculty </t>
  </si>
  <si>
    <t xml:space="preserve">Work Study </t>
  </si>
  <si>
    <t>On Call</t>
  </si>
  <si>
    <t>Student Worker</t>
  </si>
  <si>
    <t>ERE %</t>
  </si>
  <si>
    <t>ERE (see above)</t>
  </si>
  <si>
    <t>Health Coach (student worker)</t>
  </si>
  <si>
    <t>Nutrition 97802</t>
  </si>
  <si>
    <t>15% fee on all revenue</t>
  </si>
  <si>
    <t>Point &amp; Click</t>
  </si>
  <si>
    <t>Psychiatric Nurse Practitioner (Intern with a faculty member through buy-out FA)</t>
  </si>
  <si>
    <t>Behavioral Health Provider (Intern with a faculty member through buy-out FA)</t>
  </si>
  <si>
    <t>Dietician/Nutritionist (Intern with a faculty member through buy-out FA)</t>
  </si>
  <si>
    <t>Number of Paid PC+ Professionals FTE:</t>
  </si>
  <si>
    <t xml:space="preserve">with 3 unpaid student internships </t>
  </si>
  <si>
    <t>2.5% for credit card transactions</t>
  </si>
  <si>
    <t>Materials (5K w ASC)</t>
  </si>
  <si>
    <t>Total for ABC University Health Team:</t>
  </si>
  <si>
    <t>ABC University Health Clinic Pilot Pro 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</si>
</sst>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&quot;$&quot;#,##0.00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rgb="FF000000"/>
      <name val="Times New Roman"/>
      <family val="1"/>
    </font>
    <font>
      <b/>
      <sz val="14"/>
      <color theme="1"/>
      <name val="Times New Roman"/>
      <family val="1"/>
    </font>
    <font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rgb="FF21212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78">
    <xf numFmtId="0" fontId="0" fillId="0" borderId="0" xfId="0"/>
    <xf numFmtId="0" fontId="3" fillId="6" borderId="0" xfId="0" applyFont="1" applyFill="1"/>
    <xf numFmtId="0" fontId="2" fillId="6" borderId="0" xfId="0" applyFont="1" applyFill="1"/>
    <xf numFmtId="0" fontId="2" fillId="6" borderId="0" xfId="0" applyFont="1" applyFill="1" applyAlignment="1">
      <alignment wrapText="1"/>
    </xf>
    <xf numFmtId="168" fontId="2" fillId="6" borderId="0" xfId="0" applyNumberFormat="1" applyFont="1" applyFill="1"/>
    <xf numFmtId="0" fontId="6" fillId="6" borderId="1" xfId="0" applyFont="1" applyFill="1" applyBorder="1" applyAlignment="1">
      <alignment wrapText="1"/>
    </xf>
    <xf numFmtId="168" fontId="2" fillId="6" borderId="1" xfId="1" applyNumberFormat="1" applyFont="1" applyFill="1" applyBorder="1"/>
    <xf numFmtId="0" fontId="2" fillId="6" borderId="1" xfId="0" applyFont="1" applyFill="1" applyBorder="1" applyAlignment="1">
      <alignment wrapText="1"/>
    </xf>
    <xf numFmtId="168" fontId="2" fillId="6" borderId="1" xfId="0" applyNumberFormat="1" applyFont="1" applyFill="1" applyBorder="1"/>
    <xf numFmtId="0" fontId="2" fillId="7" borderId="0" xfId="0" applyFont="1" applyFill="1"/>
    <xf numFmtId="0" fontId="3" fillId="7" borderId="0" xfId="0" applyFont="1" applyFill="1"/>
    <xf numFmtId="0" fontId="2" fillId="7" borderId="0" xfId="0" applyFont="1" applyFill="1" applyAlignment="1">
      <alignment wrapText="1"/>
    </xf>
    <xf numFmtId="0" fontId="2" fillId="7" borderId="0" xfId="0" applyFont="1" applyFill="1" applyAlignment="1">
      <alignment horizontal="left"/>
    </xf>
    <xf numFmtId="168" fontId="2" fillId="7" borderId="0" xfId="2" applyNumberFormat="1" applyFont="1" applyFill="1"/>
    <xf numFmtId="166" fontId="2" fillId="7" borderId="0" xfId="0" applyNumberFormat="1" applyFont="1" applyFill="1"/>
    <xf numFmtId="168" fontId="2" fillId="7" borderId="0" xfId="0" applyNumberFormat="1" applyFont="1" applyFill="1"/>
    <xf numFmtId="168" fontId="2" fillId="7" borderId="0" xfId="0" applyNumberFormat="1" applyFont="1" applyFill="1" applyAlignment="1">
      <alignment horizontal="center" vertical="center"/>
    </xf>
    <xf numFmtId="164" fontId="2" fillId="7" borderId="0" xfId="2" applyFont="1" applyFill="1"/>
    <xf numFmtId="0" fontId="2" fillId="7" borderId="1" xfId="0" applyFont="1" applyFill="1" applyBorder="1" applyAlignment="1">
      <alignment horizontal="left"/>
    </xf>
    <xf numFmtId="164" fontId="2" fillId="7" borderId="1" xfId="2" applyFont="1" applyFill="1" applyBorder="1"/>
    <xf numFmtId="168" fontId="2" fillId="7" borderId="1" xfId="0" applyNumberFormat="1" applyFont="1" applyFill="1" applyBorder="1"/>
    <xf numFmtId="0" fontId="6" fillId="7" borderId="0" xfId="0" applyFont="1" applyFill="1"/>
    <xf numFmtId="0" fontId="6" fillId="7" borderId="1" xfId="0" applyFont="1" applyFill="1" applyBorder="1"/>
    <xf numFmtId="0" fontId="3" fillId="6" borderId="0" xfId="0" applyFont="1" applyFill="1" applyAlignment="1">
      <alignment wrapText="1"/>
    </xf>
    <xf numFmtId="168" fontId="3" fillId="6" borderId="0" xfId="0" applyNumberFormat="1" applyFont="1" applyFill="1"/>
    <xf numFmtId="168" fontId="3" fillId="6" borderId="2" xfId="0" applyNumberFormat="1" applyFont="1" applyFill="1" applyBorder="1"/>
    <xf numFmtId="0" fontId="3" fillId="7" borderId="0" xfId="0" applyFont="1" applyFill="1" applyAlignment="1">
      <alignment horizontal="center" wrapText="1"/>
    </xf>
    <xf numFmtId="0" fontId="3" fillId="7" borderId="0" xfId="0" applyFont="1" applyFill="1" applyAlignment="1">
      <alignment horizontal="center"/>
    </xf>
    <xf numFmtId="0" fontId="3" fillId="7" borderId="0" xfId="0" applyFont="1" applyFill="1" applyAlignment="1">
      <alignment horizontal="center" vertical="center" wrapText="1"/>
    </xf>
    <xf numFmtId="0" fontId="3" fillId="7" borderId="6" xfId="0" applyFont="1" applyFill="1" applyBorder="1" applyAlignment="1">
      <alignment wrapText="1"/>
    </xf>
    <xf numFmtId="0" fontId="11" fillId="3" borderId="0" xfId="0" applyFont="1" applyFill="1"/>
    <xf numFmtId="0" fontId="3" fillId="3" borderId="0" xfId="0" applyFont="1" applyFill="1"/>
    <xf numFmtId="0" fontId="3" fillId="7" borderId="8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168" fontId="2" fillId="7" borderId="10" xfId="0" applyNumberFormat="1" applyFont="1" applyFill="1" applyBorder="1" applyAlignment="1">
      <alignment horizontal="center" vertical="center"/>
    </xf>
    <xf numFmtId="168" fontId="2" fillId="7" borderId="10" xfId="0" applyNumberFormat="1" applyFont="1" applyFill="1" applyBorder="1" applyAlignment="1">
      <alignment horizontal="center"/>
    </xf>
    <xf numFmtId="168" fontId="2" fillId="7" borderId="0" xfId="0" applyNumberFormat="1" applyFont="1" applyFill="1" applyAlignment="1">
      <alignment horizontal="center"/>
    </xf>
    <xf numFmtId="0" fontId="2" fillId="7" borderId="11" xfId="0" applyFont="1" applyFill="1" applyBorder="1" applyAlignment="1">
      <alignment horizontal="center"/>
    </xf>
    <xf numFmtId="168" fontId="2" fillId="7" borderId="12" xfId="0" applyNumberFormat="1" applyFont="1" applyFill="1" applyBorder="1" applyAlignment="1">
      <alignment horizontal="center"/>
    </xf>
    <xf numFmtId="168" fontId="2" fillId="7" borderId="1" xfId="0" applyNumberFormat="1" applyFont="1" applyFill="1" applyBorder="1" applyAlignment="1">
      <alignment horizontal="center"/>
    </xf>
    <xf numFmtId="0" fontId="2" fillId="7" borderId="13" xfId="0" applyFont="1" applyFill="1" applyBorder="1" applyAlignment="1">
      <alignment horizontal="center"/>
    </xf>
    <xf numFmtId="0" fontId="3" fillId="7" borderId="12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168" fontId="2" fillId="7" borderId="1" xfId="2" applyNumberFormat="1" applyFont="1" applyFill="1" applyBorder="1"/>
    <xf numFmtId="43" fontId="3" fillId="7" borderId="0" xfId="0" applyNumberFormat="1" applyFont="1" applyFill="1" applyAlignment="1">
      <alignment vertical="center"/>
    </xf>
    <xf numFmtId="0" fontId="2" fillId="3" borderId="0" xfId="0" applyFont="1" applyFill="1" applyAlignment="1">
      <alignment wrapText="1"/>
    </xf>
    <xf numFmtId="0" fontId="3" fillId="3" borderId="0" xfId="0" applyFont="1" applyFill="1" applyAlignment="1">
      <alignment wrapText="1"/>
    </xf>
    <xf numFmtId="0" fontId="3" fillId="7" borderId="7" xfId="0" applyFont="1" applyFill="1" applyBorder="1" applyAlignment="1">
      <alignment horizontal="center" wrapText="1"/>
    </xf>
    <xf numFmtId="0" fontId="3" fillId="7" borderId="13" xfId="0" applyFont="1" applyFill="1" applyBorder="1" applyAlignment="1">
      <alignment horizontal="center" wrapText="1"/>
    </xf>
    <xf numFmtId="0" fontId="3" fillId="7" borderId="0" xfId="0" applyFont="1" applyFill="1" applyAlignment="1">
      <alignment horizontal="left" vertical="top" wrapText="1"/>
    </xf>
    <xf numFmtId="43" fontId="2" fillId="7" borderId="0" xfId="0" applyNumberFormat="1" applyFont="1" applyFill="1" applyAlignment="1">
      <alignment wrapText="1"/>
    </xf>
    <xf numFmtId="0" fontId="3" fillId="7" borderId="8" xfId="0" applyFont="1" applyFill="1" applyBorder="1" applyAlignment="1">
      <alignment horizontal="right" vertical="center" wrapText="1"/>
    </xf>
    <xf numFmtId="0" fontId="3" fillId="7" borderId="12" xfId="0" applyFont="1" applyFill="1" applyBorder="1" applyAlignment="1">
      <alignment horizontal="right" vertical="center" wrapText="1"/>
    </xf>
    <xf numFmtId="0" fontId="10" fillId="7" borderId="1" xfId="0" applyFont="1" applyFill="1" applyBorder="1"/>
    <xf numFmtId="168" fontId="3" fillId="5" borderId="2" xfId="0" applyNumberFormat="1" applyFont="1" applyFill="1" applyBorder="1"/>
    <xf numFmtId="168" fontId="3" fillId="5" borderId="4" xfId="1" applyNumberFormat="1" applyFont="1" applyFill="1" applyBorder="1" applyAlignment="1">
      <alignment horizontal="right"/>
    </xf>
    <xf numFmtId="0" fontId="2" fillId="6" borderId="1" xfId="0" applyFont="1" applyFill="1" applyBorder="1"/>
    <xf numFmtId="168" fontId="2" fillId="6" borderId="2" xfId="0" applyNumberFormat="1" applyFont="1" applyFill="1" applyBorder="1"/>
    <xf numFmtId="0" fontId="2" fillId="6" borderId="2" xfId="0" applyFont="1" applyFill="1" applyBorder="1"/>
    <xf numFmtId="0" fontId="10" fillId="6" borderId="0" xfId="0" applyFont="1" applyFill="1" applyAlignment="1">
      <alignment horizontal="right" wrapText="1"/>
    </xf>
    <xf numFmtId="0" fontId="2" fillId="6" borderId="1" xfId="1" applyNumberFormat="1" applyFont="1" applyFill="1" applyBorder="1"/>
    <xf numFmtId="0" fontId="3" fillId="6" borderId="0" xfId="0" applyFont="1" applyFill="1" applyAlignment="1">
      <alignment horizontal="center"/>
    </xf>
    <xf numFmtId="168" fontId="2" fillId="6" borderId="1" xfId="0" applyNumberFormat="1" applyFont="1" applyFill="1" applyBorder="1" applyAlignment="1">
      <alignment horizontal="right"/>
    </xf>
    <xf numFmtId="168" fontId="2" fillId="6" borderId="1" xfId="0" applyNumberFormat="1" applyFont="1" applyFill="1" applyBorder="1" applyAlignment="1">
      <alignment wrapText="1"/>
    </xf>
    <xf numFmtId="2" fontId="2" fillId="6" borderId="1" xfId="1" applyNumberFormat="1" applyFont="1" applyFill="1" applyBorder="1"/>
    <xf numFmtId="0" fontId="3" fillId="6" borderId="2" xfId="0" applyFont="1" applyFill="1" applyBorder="1"/>
    <xf numFmtId="166" fontId="2" fillId="6" borderId="2" xfId="1" applyNumberFormat="1" applyFont="1" applyFill="1" applyBorder="1"/>
    <xf numFmtId="168" fontId="2" fillId="6" borderId="2" xfId="1" applyNumberFormat="1" applyFont="1" applyFill="1" applyBorder="1"/>
    <xf numFmtId="167" fontId="3" fillId="6" borderId="5" xfId="2" applyNumberFormat="1" applyFont="1" applyFill="1" applyBorder="1" applyAlignment="1">
      <alignment horizontal="right" wrapText="1"/>
    </xf>
    <xf numFmtId="0" fontId="2" fillId="8" borderId="0" xfId="0" applyFont="1" applyFill="1"/>
    <xf numFmtId="0" fontId="3" fillId="8" borderId="8" xfId="0" applyFont="1" applyFill="1" applyBorder="1"/>
    <xf numFmtId="0" fontId="2" fillId="8" borderId="3" xfId="0" applyFont="1" applyFill="1" applyBorder="1"/>
    <xf numFmtId="0" fontId="2" fillId="8" borderId="9" xfId="0" applyFont="1" applyFill="1" applyBorder="1"/>
    <xf numFmtId="168" fontId="2" fillId="8" borderId="0" xfId="1" applyNumberFormat="1" applyFont="1" applyFill="1" applyBorder="1"/>
    <xf numFmtId="166" fontId="3" fillId="8" borderId="12" xfId="1" applyNumberFormat="1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8" borderId="13" xfId="0" applyFont="1" applyFill="1" applyBorder="1" applyAlignment="1">
      <alignment horizontal="center"/>
    </xf>
    <xf numFmtId="168" fontId="2" fillId="8" borderId="0" xfId="2" applyNumberFormat="1" applyFont="1" applyFill="1" applyBorder="1" applyAlignment="1">
      <alignment horizontal="right"/>
    </xf>
    <xf numFmtId="166" fontId="2" fillId="8" borderId="12" xfId="1" applyNumberFormat="1" applyFont="1" applyFill="1" applyBorder="1" applyAlignment="1">
      <alignment vertical="center" wrapText="1"/>
    </xf>
    <xf numFmtId="168" fontId="2" fillId="8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168" fontId="2" fillId="8" borderId="13" xfId="0" applyNumberFormat="1" applyFont="1" applyFill="1" applyBorder="1" applyAlignment="1">
      <alignment horizontal="center" vertical="center"/>
    </xf>
    <xf numFmtId="168" fontId="3" fillId="8" borderId="0" xfId="2" applyNumberFormat="1" applyFont="1" applyFill="1" applyBorder="1" applyAlignment="1">
      <alignment horizontal="right"/>
    </xf>
    <xf numFmtId="166" fontId="2" fillId="8" borderId="0" xfId="1" applyNumberFormat="1" applyFont="1" applyFill="1"/>
    <xf numFmtId="168" fontId="2" fillId="8" borderId="0" xfId="0" applyNumberFormat="1" applyFont="1" applyFill="1" applyAlignment="1">
      <alignment horizontal="right"/>
    </xf>
    <xf numFmtId="168" fontId="2" fillId="8" borderId="0" xfId="1" applyNumberFormat="1" applyFont="1" applyFill="1" applyBorder="1" applyAlignment="1">
      <alignment horizontal="right"/>
    </xf>
    <xf numFmtId="166" fontId="3" fillId="8" borderId="5" xfId="1" applyNumberFormat="1" applyFont="1" applyFill="1" applyBorder="1" applyAlignment="1">
      <alignment horizontal="right"/>
    </xf>
    <xf numFmtId="166" fontId="3" fillId="8" borderId="0" xfId="1" applyNumberFormat="1" applyFont="1" applyFill="1" applyBorder="1" applyAlignment="1">
      <alignment horizontal="right"/>
    </xf>
    <xf numFmtId="0" fontId="3" fillId="8" borderId="0" xfId="0" applyFont="1" applyFill="1"/>
    <xf numFmtId="168" fontId="6" fillId="8" borderId="2" xfId="0" applyNumberFormat="1" applyFont="1" applyFill="1" applyBorder="1" applyAlignment="1">
      <alignment horizontal="center" vertical="center"/>
    </xf>
    <xf numFmtId="168" fontId="2" fillId="8" borderId="2" xfId="0" applyNumberFormat="1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168" fontId="2" fillId="8" borderId="7" xfId="0" applyNumberFormat="1" applyFont="1" applyFill="1" applyBorder="1" applyAlignment="1">
      <alignment horizontal="center" vertical="center"/>
    </xf>
    <xf numFmtId="166" fontId="2" fillId="8" borderId="6" xfId="1" applyNumberFormat="1" applyFont="1" applyFill="1" applyBorder="1" applyAlignment="1">
      <alignment vertical="center" wrapText="1"/>
    </xf>
    <xf numFmtId="168" fontId="8" fillId="8" borderId="2" xfId="0" applyNumberFormat="1" applyFont="1" applyFill="1" applyBorder="1" applyAlignment="1">
      <alignment horizontal="center" vertical="center"/>
    </xf>
    <xf numFmtId="168" fontId="3" fillId="2" borderId="4" xfId="2" applyNumberFormat="1" applyFont="1" applyFill="1" applyBorder="1" applyAlignment="1">
      <alignment horizontal="right"/>
    </xf>
    <xf numFmtId="166" fontId="2" fillId="8" borderId="0" xfId="1" applyNumberFormat="1" applyFont="1" applyFill="1" applyAlignment="1">
      <alignment horizontal="right"/>
    </xf>
    <xf numFmtId="168" fontId="3" fillId="5" borderId="9" xfId="2" applyNumberFormat="1" applyFont="1" applyFill="1" applyBorder="1" applyAlignment="1">
      <alignment horizontal="right"/>
    </xf>
    <xf numFmtId="168" fontId="3" fillId="2" borderId="11" xfId="2" applyNumberFormat="1" applyFont="1" applyFill="1" applyBorder="1" applyAlignment="1">
      <alignment horizontal="right"/>
    </xf>
    <xf numFmtId="166" fontId="3" fillId="8" borderId="16" xfId="1" applyNumberFormat="1" applyFont="1" applyFill="1" applyBorder="1" applyAlignment="1">
      <alignment horizontal="left" vertical="top" wrapText="1"/>
    </xf>
    <xf numFmtId="166" fontId="3" fillId="6" borderId="14" xfId="1" applyNumberFormat="1" applyFont="1" applyFill="1" applyBorder="1" applyAlignment="1">
      <alignment horizontal="left" vertical="top" wrapText="1"/>
    </xf>
    <xf numFmtId="168" fontId="3" fillId="9" borderId="11" xfId="2" applyNumberFormat="1" applyFont="1" applyFill="1" applyBorder="1" applyAlignment="1">
      <alignment horizontal="right"/>
    </xf>
    <xf numFmtId="0" fontId="3" fillId="10" borderId="16" xfId="0" applyFont="1" applyFill="1" applyBorder="1" applyAlignment="1">
      <alignment horizontal="left" vertical="top" wrapText="1"/>
    </xf>
    <xf numFmtId="0" fontId="3" fillId="11" borderId="15" xfId="0" applyFont="1" applyFill="1" applyBorder="1" applyAlignment="1">
      <alignment horizontal="left" vertical="top" wrapText="1"/>
    </xf>
    <xf numFmtId="10" fontId="3" fillId="4" borderId="13" xfId="0" applyNumberFormat="1" applyFont="1" applyFill="1" applyBorder="1"/>
    <xf numFmtId="0" fontId="3" fillId="5" borderId="0" xfId="0" applyFont="1" applyFill="1"/>
    <xf numFmtId="0" fontId="3" fillId="2" borderId="0" xfId="0" applyFont="1" applyFill="1"/>
    <xf numFmtId="0" fontId="2" fillId="8" borderId="2" xfId="0" applyFont="1" applyFill="1" applyBorder="1"/>
    <xf numFmtId="166" fontId="3" fillId="8" borderId="6" xfId="1" applyNumberFormat="1" applyFont="1" applyFill="1" applyBorder="1"/>
    <xf numFmtId="166" fontId="3" fillId="8" borderId="0" xfId="0" applyNumberFormat="1" applyFont="1" applyFill="1"/>
    <xf numFmtId="9" fontId="3" fillId="8" borderId="0" xfId="37" applyFont="1" applyFill="1"/>
    <xf numFmtId="0" fontId="12" fillId="7" borderId="0" xfId="0" applyFont="1" applyFill="1"/>
    <xf numFmtId="0" fontId="3" fillId="7" borderId="12" xfId="0" applyFont="1" applyFill="1" applyBorder="1" applyAlignment="1">
      <alignment horizontal="right" wrapText="1"/>
    </xf>
    <xf numFmtId="168" fontId="2" fillId="7" borderId="1" xfId="0" applyNumberFormat="1" applyFont="1" applyFill="1" applyBorder="1" applyAlignment="1">
      <alignment horizontal="center" vertical="center"/>
    </xf>
    <xf numFmtId="0" fontId="13" fillId="8" borderId="0" xfId="0" applyFont="1" applyFill="1"/>
    <xf numFmtId="0" fontId="0" fillId="12" borderId="0" xfId="0" applyFill="1"/>
    <xf numFmtId="0" fontId="2" fillId="12" borderId="0" xfId="0" applyFont="1" applyFill="1"/>
    <xf numFmtId="0" fontId="3" fillId="12" borderId="0" xfId="0" applyFont="1" applyFill="1"/>
    <xf numFmtId="166" fontId="2" fillId="12" borderId="0" xfId="1" applyNumberFormat="1" applyFont="1" applyFill="1"/>
    <xf numFmtId="166" fontId="3" fillId="12" borderId="0" xfId="1" applyNumberFormat="1" applyFont="1" applyFill="1" applyBorder="1" applyAlignment="1">
      <alignment horizontal="right" wrapText="1"/>
    </xf>
    <xf numFmtId="164" fontId="3" fillId="12" borderId="0" xfId="2" applyFont="1" applyFill="1" applyBorder="1" applyAlignment="1">
      <alignment horizontal="right"/>
    </xf>
    <xf numFmtId="166" fontId="3" fillId="12" borderId="0" xfId="1" applyNumberFormat="1" applyFont="1" applyFill="1" applyBorder="1" applyAlignment="1">
      <alignment horizontal="right"/>
    </xf>
    <xf numFmtId="166" fontId="2" fillId="12" borderId="0" xfId="1" applyNumberFormat="1" applyFont="1" applyFill="1" applyBorder="1" applyAlignment="1">
      <alignment horizontal="right"/>
    </xf>
    <xf numFmtId="0" fontId="3" fillId="12" borderId="0" xfId="0" applyFont="1" applyFill="1" applyAlignment="1">
      <alignment wrapText="1"/>
    </xf>
    <xf numFmtId="168" fontId="3" fillId="12" borderId="0" xfId="0" applyNumberFormat="1" applyFont="1" applyFill="1" applyAlignment="1">
      <alignment wrapText="1"/>
    </xf>
    <xf numFmtId="10" fontId="3" fillId="12" borderId="0" xfId="2" applyNumberFormat="1" applyFont="1" applyFill="1" applyBorder="1" applyAlignment="1">
      <alignment horizontal="right"/>
    </xf>
    <xf numFmtId="0" fontId="3" fillId="12" borderId="0" xfId="0" applyFont="1" applyFill="1" applyAlignment="1">
      <alignment horizontal="right" wrapText="1"/>
    </xf>
    <xf numFmtId="168" fontId="9" fillId="12" borderId="0" xfId="2" applyNumberFormat="1" applyFont="1" applyFill="1" applyBorder="1" applyAlignment="1">
      <alignment horizontal="right"/>
    </xf>
    <xf numFmtId="10" fontId="3" fillId="12" borderId="0" xfId="0" applyNumberFormat="1" applyFont="1" applyFill="1"/>
    <xf numFmtId="0" fontId="6" fillId="12" borderId="0" xfId="0" applyFont="1" applyFill="1"/>
    <xf numFmtId="0" fontId="2" fillId="7" borderId="0" xfId="0" applyFont="1" applyFill="1" applyAlignment="1">
      <alignment horizontal="center" vertical="center"/>
    </xf>
    <xf numFmtId="168" fontId="2" fillId="8" borderId="0" xfId="0" applyNumberFormat="1" applyFont="1" applyFill="1"/>
    <xf numFmtId="168" fontId="6" fillId="8" borderId="0" xfId="0" applyNumberFormat="1" applyFont="1" applyFill="1" applyAlignment="1">
      <alignment horizontal="center" vertical="center"/>
    </xf>
    <xf numFmtId="168" fontId="2" fillId="8" borderId="0" xfId="0" applyNumberFormat="1" applyFont="1" applyFill="1" applyAlignment="1">
      <alignment horizontal="center" vertical="center"/>
    </xf>
    <xf numFmtId="168" fontId="0" fillId="8" borderId="0" xfId="0" applyNumberFormat="1" applyFill="1"/>
    <xf numFmtId="0" fontId="2" fillId="8" borderId="0" xfId="0" applyFont="1" applyFill="1" applyAlignment="1">
      <alignment horizontal="center" vertical="center"/>
    </xf>
    <xf numFmtId="0" fontId="6" fillId="8" borderId="10" xfId="0" applyFont="1" applyFill="1" applyBorder="1" applyAlignment="1">
      <alignment vertical="center" wrapText="1"/>
    </xf>
    <xf numFmtId="0" fontId="2" fillId="8" borderId="10" xfId="0" applyFont="1" applyFill="1" applyBorder="1" applyAlignment="1">
      <alignment vertical="center" wrapText="1"/>
    </xf>
    <xf numFmtId="166" fontId="2" fillId="8" borderId="10" xfId="1" applyNumberFormat="1" applyFont="1" applyFill="1" applyBorder="1" applyAlignment="1">
      <alignment vertical="center" wrapText="1"/>
    </xf>
    <xf numFmtId="10" fontId="3" fillId="8" borderId="17" xfId="0" applyNumberFormat="1" applyFont="1" applyFill="1" applyBorder="1" applyAlignment="1">
      <alignment horizontal="center" vertical="center" wrapText="1"/>
    </xf>
    <xf numFmtId="168" fontId="0" fillId="8" borderId="1" xfId="0" applyNumberFormat="1" applyFill="1" applyBorder="1"/>
    <xf numFmtId="168" fontId="6" fillId="8" borderId="3" xfId="0" applyNumberFormat="1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168" fontId="2" fillId="8" borderId="3" xfId="0" applyNumberFormat="1" applyFont="1" applyFill="1" applyBorder="1" applyAlignment="1">
      <alignment horizontal="center" vertical="center"/>
    </xf>
    <xf numFmtId="166" fontId="3" fillId="8" borderId="6" xfId="1" applyNumberFormat="1" applyFont="1" applyFill="1" applyBorder="1" applyAlignment="1">
      <alignment vertical="center" wrapText="1"/>
    </xf>
    <xf numFmtId="168" fontId="2" fillId="8" borderId="11" xfId="0" applyNumberFormat="1" applyFont="1" applyFill="1" applyBorder="1" applyAlignment="1">
      <alignment horizontal="center" vertical="center"/>
    </xf>
    <xf numFmtId="168" fontId="0" fillId="8" borderId="2" xfId="0" applyNumberFormat="1" applyFill="1" applyBorder="1" applyAlignment="1">
      <alignment horizontal="center"/>
    </xf>
    <xf numFmtId="168" fontId="0" fillId="8" borderId="3" xfId="0" applyNumberFormat="1" applyFill="1" applyBorder="1" applyAlignment="1">
      <alignment horizontal="center"/>
    </xf>
    <xf numFmtId="10" fontId="3" fillId="8" borderId="6" xfId="0" applyNumberFormat="1" applyFont="1" applyFill="1" applyBorder="1" applyAlignment="1">
      <alignment horizontal="center"/>
    </xf>
    <xf numFmtId="0" fontId="2" fillId="8" borderId="14" xfId="0" applyFont="1" applyFill="1" applyBorder="1"/>
    <xf numFmtId="0" fontId="3" fillId="8" borderId="12" xfId="0" applyFont="1" applyFill="1" applyBorder="1" applyAlignment="1">
      <alignment horizontal="center"/>
    </xf>
    <xf numFmtId="0" fontId="3" fillId="8" borderId="15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 vertical="center"/>
    </xf>
    <xf numFmtId="10" fontId="3" fillId="8" borderId="7" xfId="0" applyNumberFormat="1" applyFont="1" applyFill="1" applyBorder="1" applyAlignment="1">
      <alignment horizontal="center" wrapText="1"/>
    </xf>
    <xf numFmtId="168" fontId="3" fillId="8" borderId="8" xfId="0" applyNumberFormat="1" applyFont="1" applyFill="1" applyBorder="1"/>
    <xf numFmtId="0" fontId="2" fillId="8" borderId="8" xfId="0" applyFont="1" applyFill="1" applyBorder="1"/>
    <xf numFmtId="168" fontId="8" fillId="8" borderId="1" xfId="0" applyNumberFormat="1" applyFont="1" applyFill="1" applyBorder="1" applyAlignment="1">
      <alignment horizontal="center" vertical="center"/>
    </xf>
    <xf numFmtId="168" fontId="2" fillId="8" borderId="7" xfId="0" applyNumberFormat="1" applyFont="1" applyFill="1" applyBorder="1" applyAlignment="1">
      <alignment horizontal="center"/>
    </xf>
    <xf numFmtId="168" fontId="0" fillId="8" borderId="1" xfId="0" applyNumberFormat="1" applyFill="1" applyBorder="1" applyAlignment="1">
      <alignment horizontal="center"/>
    </xf>
    <xf numFmtId="0" fontId="2" fillId="7" borderId="0" xfId="0" applyFont="1" applyFill="1" applyAlignment="1">
      <alignment horizontal="right"/>
    </xf>
    <xf numFmtId="0" fontId="2" fillId="7" borderId="1" xfId="0" applyFont="1" applyFill="1" applyBorder="1" applyAlignment="1">
      <alignment horizontal="right"/>
    </xf>
    <xf numFmtId="2" fontId="3" fillId="7" borderId="9" xfId="0" applyNumberFormat="1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left" wrapText="1"/>
    </xf>
    <xf numFmtId="168" fontId="2" fillId="7" borderId="10" xfId="2" applyNumberFormat="1" applyFont="1" applyFill="1" applyBorder="1" applyAlignment="1">
      <alignment horizontal="center" vertical="center"/>
    </xf>
    <xf numFmtId="166" fontId="6" fillId="7" borderId="1" xfId="0" applyNumberFormat="1" applyFont="1" applyFill="1" applyBorder="1" applyAlignment="1">
      <alignment horizontal="right"/>
    </xf>
    <xf numFmtId="0" fontId="14" fillId="8" borderId="0" xfId="0" applyFont="1" applyFill="1"/>
    <xf numFmtId="0" fontId="14" fillId="12" borderId="0" xfId="0" applyFont="1" applyFill="1"/>
    <xf numFmtId="0" fontId="7" fillId="8" borderId="17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0" fillId="8" borderId="0" xfId="0" applyFill="1"/>
    <xf numFmtId="10" fontId="2" fillId="8" borderId="0" xfId="0" applyNumberFormat="1" applyFont="1" applyFill="1"/>
    <xf numFmtId="2" fontId="3" fillId="7" borderId="13" xfId="0" applyNumberFormat="1" applyFont="1" applyFill="1" applyBorder="1" applyAlignment="1">
      <alignment horizontal="center" vertical="center" wrapText="1"/>
    </xf>
    <xf numFmtId="0" fontId="2" fillId="8" borderId="0" xfId="0" applyFont="1" applyFill="1" applyAlignment="1">
      <alignment wrapText="1"/>
    </xf>
    <xf numFmtId="0" fontId="3" fillId="7" borderId="0" xfId="0" applyFont="1" applyFill="1" applyAlignment="1">
      <alignment horizontal="center" wrapText="1"/>
    </xf>
  </cellXfs>
  <cellStyles count="38">
    <cellStyle name="Comma" xfId="1" builtinId="3"/>
    <cellStyle name="Currency" xfId="2" builtinId="4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Normal" xfId="0" builtinId="0"/>
    <cellStyle name="Percent" xfId="37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 Forma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  <a:sp3d contourW="1905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45B-744A-95B0-B1F211ADA0C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  <a:sp3d contourW="1905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45B-744A-95B0-B1F211ADA0C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  <a:sp3d contourW="1905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45B-744A-95B0-B1F211ADA0C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  <a:sp3d contourW="1905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45B-744A-95B0-B1F211ADA0C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'PC+'!$C$57:$C$60</c:f>
              <c:strCache>
                <c:ptCount val="4"/>
                <c:pt idx="0">
                  <c:v> Total Revenue: </c:v>
                </c:pt>
                <c:pt idx="1">
                  <c:v> Total Costs/Expenses: </c:v>
                </c:pt>
                <c:pt idx="2">
                  <c:v>Calculation of Revenue Total:</c:v>
                </c:pt>
                <c:pt idx="3">
                  <c:v>Return On Investment:</c:v>
                </c:pt>
              </c:strCache>
            </c:strRef>
          </c:cat>
          <c:val>
            <c:numRef>
              <c:f>'PC+'!$D$57:$D$60</c:f>
              <c:numCache>
                <c:formatCode>"$"#,##0.00</c:formatCode>
                <c:ptCount val="4"/>
                <c:pt idx="0">
                  <c:v>253538</c:v>
                </c:pt>
                <c:pt idx="1">
                  <c:v>253075.6605</c:v>
                </c:pt>
                <c:pt idx="2">
                  <c:v>462.33950000000186</c:v>
                </c:pt>
                <c:pt idx="3" formatCode="0.00%">
                  <c:v>1.826882518400073E-3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4D-F34D-BB5B-A037F0680D47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685100</xdr:colOff>
      <xdr:row>53</xdr:row>
      <xdr:rowOff>131427</xdr:rowOff>
    </xdr:from>
    <xdr:to>
      <xdr:col>6</xdr:col>
      <xdr:colOff>328568</xdr:colOff>
      <xdr:row>63</xdr:row>
      <xdr:rowOff>148205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162E51-3CB3-D6D3-1674-2C359ECA3C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C49B8-1D2A-7644-AF7C-605268453995}">
  <dimension ref="A1:AR128"/>
  <sheetViews>
    <sheetView tabSelected="1" zoomScale="130" zoomScaleNormal="130" workbookViewId="0">
      <selection activeCell="E49" sqref="E49"/>
    </sheetView>
  </sheetViews>
  <sheetFormatPr baseColWidth="10" defaultRowHeight="16" x14ac:dyDescent="0.2"/>
  <cols>
    <col min="1" max="1" width="27.33203125" customWidth="1"/>
    <col min="2" max="2" width="23.5" customWidth="1"/>
    <col min="3" max="3" width="19.6640625" customWidth="1"/>
    <col min="4" max="4" width="16.6640625" customWidth="1"/>
    <col min="5" max="5" width="31.33203125" customWidth="1"/>
    <col min="6" max="6" width="33.33203125" customWidth="1"/>
    <col min="7" max="8" width="11" bestFit="1" customWidth="1"/>
    <col min="9" max="9" width="22.5" customWidth="1"/>
    <col min="10" max="10" width="17.1640625" customWidth="1"/>
    <col min="12" max="12" width="17.5" customWidth="1"/>
    <col min="14" max="14" width="11.6640625" bestFit="1" customWidth="1"/>
    <col min="15" max="15" width="15.33203125" customWidth="1"/>
  </cols>
  <sheetData>
    <row r="1" spans="1:44" x14ac:dyDescent="0.2">
      <c r="A1" s="9"/>
      <c r="B1" s="31" t="s">
        <v>82</v>
      </c>
      <c r="C1" s="48"/>
      <c r="D1" s="48"/>
      <c r="E1" s="49">
        <v>2024</v>
      </c>
      <c r="F1" s="11"/>
      <c r="G1" s="9"/>
      <c r="H1" s="9"/>
      <c r="I1" s="9"/>
      <c r="J1" s="9"/>
      <c r="K1" s="9"/>
      <c r="L1" s="9"/>
      <c r="M1" s="9"/>
      <c r="N1" s="9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</row>
    <row r="2" spans="1:44" x14ac:dyDescent="0.2">
      <c r="A2" s="9"/>
      <c r="B2" s="9"/>
      <c r="C2" s="177"/>
      <c r="D2" s="177"/>
      <c r="E2" s="177"/>
      <c r="F2" s="11"/>
      <c r="G2" s="9"/>
      <c r="H2" s="9"/>
      <c r="I2" s="9"/>
      <c r="J2" s="9"/>
      <c r="K2" s="9"/>
      <c r="L2" s="9"/>
      <c r="M2" s="9"/>
      <c r="N2" s="9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</row>
    <row r="3" spans="1:44" ht="17" x14ac:dyDescent="0.2">
      <c r="A3" s="9"/>
      <c r="B3" s="9"/>
      <c r="C3" s="26"/>
      <c r="D3" s="26"/>
      <c r="E3" s="165" t="s">
        <v>45</v>
      </c>
      <c r="F3" s="50">
        <v>253</v>
      </c>
      <c r="G3" s="9"/>
      <c r="H3" s="9"/>
      <c r="I3" s="9"/>
      <c r="J3" s="9"/>
      <c r="K3" s="9"/>
      <c r="L3" s="9"/>
      <c r="M3" s="9"/>
      <c r="N3" s="9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</row>
    <row r="4" spans="1:44" ht="34" x14ac:dyDescent="0.2">
      <c r="A4" s="9"/>
      <c r="B4" s="54" t="s">
        <v>77</v>
      </c>
      <c r="C4" s="164">
        <f>N53</f>
        <v>2.6000000000000005</v>
      </c>
      <c r="D4" s="28"/>
      <c r="E4" s="29" t="s">
        <v>46</v>
      </c>
      <c r="F4" s="50">
        <v>144</v>
      </c>
      <c r="G4" s="9"/>
      <c r="H4" s="9"/>
      <c r="I4" s="9"/>
      <c r="J4" s="9"/>
      <c r="K4" s="9"/>
      <c r="L4" s="9"/>
      <c r="M4" s="9"/>
      <c r="N4" s="9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</row>
    <row r="5" spans="1:44" ht="34" x14ac:dyDescent="0.2">
      <c r="A5" s="9"/>
      <c r="B5" s="55" t="s">
        <v>78</v>
      </c>
      <c r="C5" s="175">
        <f>3+C4</f>
        <v>5.6000000000000005</v>
      </c>
      <c r="D5" s="28"/>
      <c r="E5" s="11"/>
      <c r="F5" s="11"/>
      <c r="G5" s="9"/>
      <c r="H5" s="9"/>
      <c r="I5" s="9"/>
      <c r="J5" s="9"/>
      <c r="K5" s="9"/>
      <c r="L5" s="9"/>
      <c r="M5" s="9"/>
      <c r="N5" s="9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</row>
    <row r="6" spans="1:44" ht="34" x14ac:dyDescent="0.2">
      <c r="A6" s="114"/>
      <c r="B6" s="115" t="s">
        <v>39</v>
      </c>
      <c r="C6" s="51">
        <v>23</v>
      </c>
      <c r="D6" s="28"/>
      <c r="E6" s="29" t="s">
        <v>22</v>
      </c>
      <c r="F6" s="50">
        <f>F4*C6</f>
        <v>3312</v>
      </c>
      <c r="G6" s="9"/>
      <c r="H6" s="9"/>
      <c r="I6" s="9"/>
      <c r="J6" s="9"/>
      <c r="K6" s="9"/>
      <c r="L6" s="9"/>
      <c r="M6" s="9"/>
      <c r="N6" s="9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</row>
    <row r="7" spans="1:44" x14ac:dyDescent="0.2">
      <c r="A7" s="9"/>
      <c r="B7" s="27"/>
      <c r="C7" s="52"/>
      <c r="D7" s="52"/>
      <c r="E7" s="11"/>
      <c r="F7" s="11"/>
      <c r="G7" s="9"/>
      <c r="H7" s="9"/>
      <c r="I7" s="9"/>
      <c r="J7" s="9"/>
      <c r="K7" s="9"/>
      <c r="L7" s="9"/>
      <c r="M7" s="9"/>
      <c r="N7" s="9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</row>
    <row r="8" spans="1:44" x14ac:dyDescent="0.2">
      <c r="A8" s="9"/>
      <c r="B8" s="27"/>
      <c r="C8" s="52"/>
      <c r="D8" s="52"/>
      <c r="E8" s="11"/>
      <c r="F8" s="11"/>
      <c r="G8" s="9"/>
      <c r="H8" s="9"/>
      <c r="I8" s="9"/>
      <c r="J8" s="9"/>
      <c r="K8" s="9"/>
      <c r="L8" s="9"/>
      <c r="M8" s="9"/>
      <c r="N8" s="9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</row>
    <row r="9" spans="1:44" ht="18" x14ac:dyDescent="0.2">
      <c r="A9" s="30" t="s">
        <v>7</v>
      </c>
      <c r="B9" s="10" t="s">
        <v>19</v>
      </c>
      <c r="C9" s="11"/>
      <c r="D9" s="11"/>
      <c r="E9" s="11"/>
      <c r="F9" s="11"/>
      <c r="G9" s="9"/>
      <c r="H9" s="9"/>
      <c r="I9" s="9"/>
      <c r="J9" s="9"/>
      <c r="K9" s="9"/>
      <c r="L9" s="9"/>
      <c r="M9" s="9"/>
      <c r="N9" s="9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</row>
    <row r="10" spans="1:44" x14ac:dyDescent="0.2">
      <c r="A10" s="9"/>
      <c r="B10" s="9"/>
      <c r="C10" s="11"/>
      <c r="D10" s="11"/>
      <c r="E10" s="53"/>
      <c r="F10" s="11"/>
      <c r="G10" s="9"/>
      <c r="H10" s="32" t="s">
        <v>21</v>
      </c>
      <c r="I10" s="33" t="s">
        <v>48</v>
      </c>
      <c r="J10" s="33" t="s">
        <v>49</v>
      </c>
      <c r="K10" s="33" t="s">
        <v>50</v>
      </c>
      <c r="L10" s="33" t="s">
        <v>10</v>
      </c>
      <c r="M10" s="34" t="s">
        <v>14</v>
      </c>
      <c r="N10" s="9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</row>
    <row r="11" spans="1:44" ht="34" x14ac:dyDescent="0.2">
      <c r="A11" s="9"/>
      <c r="B11" s="9"/>
      <c r="C11" s="10" t="s">
        <v>9</v>
      </c>
      <c r="D11" s="9"/>
      <c r="E11" s="47" t="s">
        <v>17</v>
      </c>
      <c r="F11" s="9"/>
      <c r="G11" s="9"/>
      <c r="H11" s="43" t="s">
        <v>20</v>
      </c>
      <c r="I11" s="172" t="s">
        <v>61</v>
      </c>
      <c r="J11" s="44"/>
      <c r="K11" s="44"/>
      <c r="L11" s="44"/>
      <c r="M11" s="45"/>
      <c r="N11" s="9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</row>
    <row r="12" spans="1:44" x14ac:dyDescent="0.2">
      <c r="A12" s="9"/>
      <c r="B12" s="9"/>
      <c r="C12" s="10"/>
      <c r="D12" s="9"/>
      <c r="E12" s="47"/>
      <c r="F12" s="9"/>
      <c r="G12" s="9"/>
      <c r="H12" s="166">
        <f t="shared" ref="H12:H19" si="0">(L12+K12+J12+I12)/4</f>
        <v>0</v>
      </c>
      <c r="I12" s="133"/>
      <c r="J12" s="133"/>
      <c r="K12" s="133"/>
      <c r="L12" s="133"/>
      <c r="M12" s="35"/>
      <c r="N12" s="9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</row>
    <row r="13" spans="1:44" x14ac:dyDescent="0.2">
      <c r="A13" s="9"/>
      <c r="B13" s="9"/>
      <c r="C13" s="10"/>
      <c r="D13" s="9"/>
      <c r="E13" s="47"/>
      <c r="F13" s="9"/>
      <c r="G13" s="9"/>
      <c r="H13" s="166">
        <f t="shared" si="0"/>
        <v>0</v>
      </c>
      <c r="I13" s="133"/>
      <c r="J13" s="133"/>
      <c r="K13" s="133"/>
      <c r="L13" s="133"/>
      <c r="M13" s="35"/>
      <c r="N13" s="9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</row>
    <row r="14" spans="1:44" x14ac:dyDescent="0.2">
      <c r="A14" s="9"/>
      <c r="B14" s="9"/>
      <c r="C14" s="10"/>
      <c r="D14" s="9"/>
      <c r="E14" s="47"/>
      <c r="F14" s="9"/>
      <c r="G14" s="9"/>
      <c r="H14" s="166">
        <f t="shared" si="0"/>
        <v>0</v>
      </c>
      <c r="I14" s="133"/>
      <c r="J14" s="133"/>
      <c r="K14" s="133"/>
      <c r="L14" s="133"/>
      <c r="M14" s="35"/>
      <c r="N14" s="9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</row>
    <row r="15" spans="1:44" x14ac:dyDescent="0.2">
      <c r="A15" s="9"/>
      <c r="B15" s="9"/>
      <c r="C15" s="10"/>
      <c r="D15" s="9"/>
      <c r="E15" s="47"/>
      <c r="F15" s="9"/>
      <c r="G15" s="9"/>
      <c r="H15" s="166">
        <f t="shared" si="0"/>
        <v>0</v>
      </c>
      <c r="I15" s="133"/>
      <c r="J15" s="133"/>
      <c r="K15" s="133"/>
      <c r="L15" s="133"/>
      <c r="M15" s="35"/>
      <c r="N15" s="9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</row>
    <row r="16" spans="1:44" x14ac:dyDescent="0.2">
      <c r="A16" s="9"/>
      <c r="B16" s="9"/>
      <c r="C16" s="10"/>
      <c r="D16" s="9"/>
      <c r="E16" s="47"/>
      <c r="F16" s="9"/>
      <c r="G16" s="9"/>
      <c r="H16" s="166">
        <f t="shared" si="0"/>
        <v>0</v>
      </c>
      <c r="I16" s="133"/>
      <c r="J16" s="133"/>
      <c r="K16" s="133"/>
      <c r="L16" s="133"/>
      <c r="M16" s="35"/>
      <c r="N16" s="9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</row>
    <row r="17" spans="1:44" x14ac:dyDescent="0.2">
      <c r="A17" s="9"/>
      <c r="B17" s="12" t="s">
        <v>47</v>
      </c>
      <c r="C17" s="13">
        <v>0</v>
      </c>
      <c r="D17" s="13"/>
      <c r="E17" s="14">
        <v>0</v>
      </c>
      <c r="F17" s="15">
        <f>C17*E17</f>
        <v>0</v>
      </c>
      <c r="G17" s="9"/>
      <c r="H17" s="36">
        <f t="shared" si="0"/>
        <v>0</v>
      </c>
      <c r="I17" s="16"/>
      <c r="J17" s="16"/>
      <c r="K17" s="16"/>
      <c r="L17" s="16"/>
      <c r="M17" s="35"/>
      <c r="N17" s="9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</row>
    <row r="18" spans="1:44" x14ac:dyDescent="0.2">
      <c r="A18" s="9"/>
      <c r="B18" s="12" t="s">
        <v>71</v>
      </c>
      <c r="C18" s="13">
        <f>I18</f>
        <v>25</v>
      </c>
      <c r="D18" s="13"/>
      <c r="E18" s="14">
        <v>900</v>
      </c>
      <c r="F18" s="15">
        <f>C18*E18</f>
        <v>22500</v>
      </c>
      <c r="G18" s="9"/>
      <c r="H18" s="36">
        <f t="shared" si="0"/>
        <v>12.5</v>
      </c>
      <c r="I18" s="16">
        <v>25</v>
      </c>
      <c r="J18" s="16">
        <v>0</v>
      </c>
      <c r="K18" s="16">
        <v>0</v>
      </c>
      <c r="L18" s="16">
        <v>25</v>
      </c>
      <c r="M18" s="35">
        <v>97802</v>
      </c>
      <c r="N18" s="9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</row>
    <row r="19" spans="1:44" x14ac:dyDescent="0.2">
      <c r="A19" s="9"/>
      <c r="B19" s="12" t="s">
        <v>16</v>
      </c>
      <c r="C19" s="13">
        <f>I19</f>
        <v>85</v>
      </c>
      <c r="D19" s="13"/>
      <c r="E19" s="162">
        <v>648</v>
      </c>
      <c r="F19" s="15">
        <f>E19*C19</f>
        <v>55080</v>
      </c>
      <c r="G19" s="9"/>
      <c r="H19" s="36">
        <f t="shared" si="0"/>
        <v>31.25</v>
      </c>
      <c r="I19" s="16">
        <v>85</v>
      </c>
      <c r="J19" s="16">
        <v>0</v>
      </c>
      <c r="K19" s="16">
        <v>0</v>
      </c>
      <c r="L19" s="16">
        <v>40</v>
      </c>
      <c r="M19" s="35">
        <v>90834</v>
      </c>
      <c r="N19" s="9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</row>
    <row r="20" spans="1:44" x14ac:dyDescent="0.2">
      <c r="A20" s="9"/>
      <c r="B20" s="12" t="s">
        <v>44</v>
      </c>
      <c r="C20" s="13">
        <f>I20</f>
        <v>71</v>
      </c>
      <c r="D20" s="17"/>
      <c r="E20" s="162">
        <v>648</v>
      </c>
      <c r="F20" s="15">
        <f>E20*C20</f>
        <v>46008</v>
      </c>
      <c r="G20" s="9"/>
      <c r="H20" s="37">
        <f>(I20+J20+K20+L20)/4</f>
        <v>22.75</v>
      </c>
      <c r="I20" s="38">
        <v>71</v>
      </c>
      <c r="J20" s="38">
        <v>0</v>
      </c>
      <c r="K20" s="38">
        <v>0</v>
      </c>
      <c r="L20" s="16">
        <v>20</v>
      </c>
      <c r="M20" s="39">
        <v>90832</v>
      </c>
      <c r="N20" s="9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</row>
    <row r="21" spans="1:44" x14ac:dyDescent="0.2">
      <c r="A21" s="9"/>
      <c r="B21" s="12" t="s">
        <v>37</v>
      </c>
      <c r="C21" s="13">
        <f t="shared" ref="C21" si="1">H21</f>
        <v>1.25</v>
      </c>
      <c r="D21" s="17"/>
      <c r="E21" s="162">
        <v>100</v>
      </c>
      <c r="F21" s="15">
        <f>E21*C21</f>
        <v>125</v>
      </c>
      <c r="G21" s="9"/>
      <c r="H21" s="37">
        <f>(I21+J21+K21+L21)/4</f>
        <v>1.25</v>
      </c>
      <c r="I21" s="38">
        <v>0</v>
      </c>
      <c r="J21" s="38">
        <v>0</v>
      </c>
      <c r="K21" s="38">
        <v>0</v>
      </c>
      <c r="L21" s="16">
        <v>5</v>
      </c>
      <c r="M21" s="39" t="s">
        <v>38</v>
      </c>
      <c r="N21" s="9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</row>
    <row r="22" spans="1:44" x14ac:dyDescent="0.2">
      <c r="A22" s="9"/>
      <c r="B22" s="12" t="s">
        <v>34</v>
      </c>
      <c r="C22" s="13">
        <f>I22</f>
        <v>55</v>
      </c>
      <c r="D22" s="17"/>
      <c r="E22" s="162">
        <v>100</v>
      </c>
      <c r="F22" s="15">
        <f>E22*C22</f>
        <v>5500</v>
      </c>
      <c r="G22" s="9"/>
      <c r="H22" s="37">
        <f>(I22+J22+K22+L22)/4</f>
        <v>22.5</v>
      </c>
      <c r="I22" s="38">
        <v>55</v>
      </c>
      <c r="J22" s="38">
        <v>0</v>
      </c>
      <c r="K22" s="38">
        <v>0</v>
      </c>
      <c r="L22" s="16">
        <v>35</v>
      </c>
      <c r="M22" s="39">
        <v>99212</v>
      </c>
      <c r="N22" s="9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</row>
    <row r="23" spans="1:44" x14ac:dyDescent="0.2">
      <c r="A23" s="9"/>
      <c r="B23" s="12" t="s">
        <v>35</v>
      </c>
      <c r="C23" s="15">
        <f>I23</f>
        <v>85</v>
      </c>
      <c r="D23" s="17"/>
      <c r="E23" s="162">
        <v>545</v>
      </c>
      <c r="F23" s="15">
        <f t="shared" ref="F23:F24" si="2">E23*C23</f>
        <v>46325</v>
      </c>
      <c r="G23" s="9"/>
      <c r="H23" s="37">
        <f>(I23+J23+K23+L23)/4</f>
        <v>30</v>
      </c>
      <c r="I23" s="38">
        <v>85</v>
      </c>
      <c r="J23" s="38">
        <v>0</v>
      </c>
      <c r="K23" s="38">
        <v>0</v>
      </c>
      <c r="L23" s="16">
        <v>35</v>
      </c>
      <c r="M23" s="39">
        <v>99213</v>
      </c>
      <c r="N23" s="9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</row>
    <row r="24" spans="1:44" x14ac:dyDescent="0.2">
      <c r="A24" s="21"/>
      <c r="B24" s="18" t="s">
        <v>36</v>
      </c>
      <c r="C24" s="46">
        <f>I24</f>
        <v>120</v>
      </c>
      <c r="D24" s="19"/>
      <c r="E24" s="163">
        <v>650</v>
      </c>
      <c r="F24" s="20">
        <f t="shared" si="2"/>
        <v>78000</v>
      </c>
      <c r="G24" s="9"/>
      <c r="H24" s="40">
        <f>(I24+J24+K24+L24)/4</f>
        <v>38.75</v>
      </c>
      <c r="I24" s="41">
        <v>120</v>
      </c>
      <c r="J24" s="41">
        <v>0</v>
      </c>
      <c r="K24" s="41">
        <v>0</v>
      </c>
      <c r="L24" s="116">
        <v>35</v>
      </c>
      <c r="M24" s="42">
        <v>99214</v>
      </c>
      <c r="N24" s="9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</row>
    <row r="25" spans="1:44" x14ac:dyDescent="0.2">
      <c r="A25" s="21"/>
      <c r="B25" s="56" t="s">
        <v>24</v>
      </c>
      <c r="C25" s="22"/>
      <c r="D25" s="22"/>
      <c r="E25" s="167">
        <f>E18+E19+E20+E21+E22+E23+E24+E17</f>
        <v>3591</v>
      </c>
      <c r="F25" s="57">
        <f>F24+F21+F20+F19+F18+F22+F23+F17</f>
        <v>253538</v>
      </c>
      <c r="G25" s="9"/>
      <c r="H25" s="9"/>
      <c r="I25" s="9"/>
      <c r="J25" s="9"/>
      <c r="K25" s="9"/>
      <c r="L25" s="9"/>
      <c r="M25" s="9"/>
      <c r="N25" s="9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</row>
    <row r="26" spans="1:44" s="118" customFormat="1" x14ac:dyDescent="0.2">
      <c r="A26" s="132"/>
      <c r="B26" s="132"/>
      <c r="C26" s="132"/>
      <c r="D26" s="132"/>
      <c r="E26" s="132"/>
      <c r="F26" s="119"/>
      <c r="G26" s="119"/>
      <c r="H26" s="119"/>
      <c r="I26" s="119"/>
      <c r="J26" s="119"/>
      <c r="K26" s="119"/>
      <c r="L26" s="119"/>
      <c r="M26" s="119"/>
      <c r="N26" s="119"/>
    </row>
    <row r="27" spans="1:44" ht="51" x14ac:dyDescent="0.2">
      <c r="A27" s="108" t="s">
        <v>3</v>
      </c>
      <c r="B27" s="1" t="s">
        <v>5</v>
      </c>
      <c r="C27" s="62" t="s">
        <v>25</v>
      </c>
      <c r="D27" s="62" t="s">
        <v>26</v>
      </c>
      <c r="E27" s="64"/>
      <c r="F27" s="2"/>
      <c r="G27" s="2"/>
      <c r="H27" s="2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</row>
    <row r="28" spans="1:44" x14ac:dyDescent="0.2">
      <c r="A28" s="2"/>
      <c r="B28" s="7"/>
      <c r="C28" s="6">
        <v>0</v>
      </c>
      <c r="D28" s="63">
        <v>0</v>
      </c>
      <c r="E28" s="65">
        <f>D28*C28</f>
        <v>0</v>
      </c>
      <c r="F28" s="4"/>
      <c r="G28" s="2"/>
      <c r="H28" s="2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</row>
    <row r="29" spans="1:44" x14ac:dyDescent="0.2">
      <c r="A29" s="2"/>
      <c r="B29" s="5"/>
      <c r="C29" s="6">
        <v>0</v>
      </c>
      <c r="D29" s="67">
        <v>0</v>
      </c>
      <c r="E29" s="66">
        <f>D29*C29</f>
        <v>0</v>
      </c>
      <c r="F29" s="4"/>
      <c r="G29" s="2"/>
      <c r="H29" s="2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</row>
    <row r="30" spans="1:44" x14ac:dyDescent="0.2">
      <c r="A30" s="2"/>
      <c r="B30" s="68" t="s">
        <v>6</v>
      </c>
      <c r="C30" s="70">
        <f>C29+C28</f>
        <v>0</v>
      </c>
      <c r="D30" s="69">
        <f>D29+D28</f>
        <v>0</v>
      </c>
      <c r="E30" s="25">
        <f>E29+E28</f>
        <v>0</v>
      </c>
      <c r="F30" s="2"/>
      <c r="G30" s="2"/>
      <c r="H30" s="2"/>
      <c r="I30" s="118"/>
      <c r="J30" s="119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</row>
    <row r="31" spans="1:44" x14ac:dyDescent="0.2">
      <c r="A31" s="2"/>
      <c r="B31" s="2"/>
      <c r="C31" s="2"/>
      <c r="D31" s="2"/>
      <c r="E31" s="2"/>
      <c r="F31" s="2"/>
      <c r="G31" s="2"/>
      <c r="H31" s="2"/>
      <c r="I31" s="118"/>
      <c r="J31" s="119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</row>
    <row r="32" spans="1:44" x14ac:dyDescent="0.2">
      <c r="A32" s="108" t="s">
        <v>32</v>
      </c>
      <c r="B32" s="59" t="s">
        <v>23</v>
      </c>
      <c r="C32" s="8">
        <v>0</v>
      </c>
      <c r="D32" s="2"/>
      <c r="E32" s="1"/>
      <c r="F32" s="2"/>
      <c r="G32" s="2"/>
      <c r="H32" s="2"/>
      <c r="I32" s="118"/>
      <c r="J32" s="91" t="s">
        <v>68</v>
      </c>
      <c r="K32" s="173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</row>
    <row r="33" spans="1:28" x14ac:dyDescent="0.2">
      <c r="A33" s="1"/>
      <c r="B33" s="61" t="s">
        <v>23</v>
      </c>
      <c r="C33" s="60">
        <v>0</v>
      </c>
      <c r="D33" s="2"/>
      <c r="E33" s="1"/>
      <c r="F33" s="2"/>
      <c r="G33" s="2"/>
      <c r="H33" s="2"/>
      <c r="I33" s="118"/>
      <c r="J33" s="72" t="s">
        <v>67</v>
      </c>
      <c r="K33" s="174">
        <v>1.2E-2</v>
      </c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</row>
    <row r="34" spans="1:28" x14ac:dyDescent="0.2">
      <c r="A34" s="2"/>
      <c r="B34" s="59" t="s">
        <v>23</v>
      </c>
      <c r="C34" s="8">
        <v>0</v>
      </c>
      <c r="D34" s="4"/>
      <c r="E34" s="1"/>
      <c r="F34" s="2"/>
      <c r="G34" s="2"/>
      <c r="H34" s="2"/>
      <c r="I34" s="118"/>
      <c r="J34" s="72" t="s">
        <v>66</v>
      </c>
      <c r="K34" s="174">
        <v>0.104</v>
      </c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</row>
    <row r="35" spans="1:28" ht="17" x14ac:dyDescent="0.2">
      <c r="A35" s="2"/>
      <c r="B35" s="23" t="s">
        <v>6</v>
      </c>
      <c r="C35" s="24">
        <f>C32+C33+C34</f>
        <v>0</v>
      </c>
      <c r="D35" s="24"/>
      <c r="E35" s="1" t="s">
        <v>15</v>
      </c>
      <c r="F35" s="57">
        <f>E30+C35</f>
        <v>0</v>
      </c>
      <c r="G35" s="2"/>
      <c r="H35" s="2"/>
      <c r="I35" s="118"/>
      <c r="J35" s="72" t="s">
        <v>65</v>
      </c>
      <c r="K35" s="174">
        <v>0.05</v>
      </c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</row>
    <row r="36" spans="1:28" ht="17" thickBot="1" x14ac:dyDescent="0.25">
      <c r="A36" s="2"/>
      <c r="B36" s="3"/>
      <c r="C36" s="4"/>
      <c r="D36" s="4"/>
      <c r="E36" s="1"/>
      <c r="F36" s="24"/>
      <c r="G36" s="2"/>
      <c r="H36" s="2"/>
      <c r="I36" s="118"/>
      <c r="J36" s="72" t="s">
        <v>64</v>
      </c>
      <c r="K36" s="174">
        <v>0.30299999999999999</v>
      </c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</row>
    <row r="37" spans="1:28" ht="18" thickBot="1" x14ac:dyDescent="0.25">
      <c r="A37" s="2"/>
      <c r="B37" s="3"/>
      <c r="C37" s="4"/>
      <c r="D37" s="4"/>
      <c r="E37" s="71" t="s">
        <v>2</v>
      </c>
      <c r="F37" s="58">
        <f>F25+F35</f>
        <v>253538</v>
      </c>
      <c r="G37" s="2" t="s">
        <v>27</v>
      </c>
      <c r="H37" s="2"/>
      <c r="I37" s="118"/>
      <c r="J37" s="72" t="s">
        <v>63</v>
      </c>
      <c r="K37" s="174">
        <v>8.5000000000000006E-2</v>
      </c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</row>
    <row r="38" spans="1:28" s="118" customFormat="1" x14ac:dyDescent="0.2">
      <c r="J38" s="173"/>
      <c r="K38" s="173"/>
    </row>
    <row r="39" spans="1:28" ht="85" x14ac:dyDescent="0.2">
      <c r="A39" s="72"/>
      <c r="B39" s="72"/>
      <c r="C39" s="72"/>
      <c r="D39" s="72"/>
      <c r="E39" s="73"/>
      <c r="F39" s="157"/>
      <c r="G39" s="74"/>
      <c r="H39" s="74"/>
      <c r="I39" s="75"/>
      <c r="J39" s="155" t="s">
        <v>69</v>
      </c>
      <c r="K39" s="170" t="s">
        <v>59</v>
      </c>
      <c r="L39" s="170" t="s">
        <v>57</v>
      </c>
      <c r="M39" s="171" t="s">
        <v>58</v>
      </c>
      <c r="N39" s="158"/>
      <c r="O39" s="152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</row>
    <row r="40" spans="1:28" x14ac:dyDescent="0.2">
      <c r="A40" s="109" t="s">
        <v>8</v>
      </c>
      <c r="B40" s="72"/>
      <c r="C40" s="76"/>
      <c r="D40" s="76"/>
      <c r="E40" s="77" t="s">
        <v>12</v>
      </c>
      <c r="F40" s="153" t="s">
        <v>41</v>
      </c>
      <c r="G40" s="78" t="s">
        <v>1</v>
      </c>
      <c r="H40" s="78" t="s">
        <v>11</v>
      </c>
      <c r="I40" s="79" t="s">
        <v>0</v>
      </c>
      <c r="J40" s="156">
        <v>0.374</v>
      </c>
      <c r="K40" s="142">
        <v>1.0999999999999999E-2</v>
      </c>
      <c r="L40" s="142">
        <v>2.2499999999999999E-2</v>
      </c>
      <c r="M40" s="151">
        <v>8.5000000000000006E-2</v>
      </c>
      <c r="N40" s="153" t="s">
        <v>13</v>
      </c>
      <c r="O40" s="154" t="s">
        <v>40</v>
      </c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</row>
    <row r="41" spans="1:28" ht="17" x14ac:dyDescent="0.2">
      <c r="A41" s="72"/>
      <c r="B41" s="72" t="s">
        <v>43</v>
      </c>
      <c r="C41" s="80">
        <f>O53</f>
        <v>196711.5105</v>
      </c>
      <c r="D41" s="80"/>
      <c r="E41" s="139" t="s">
        <v>51</v>
      </c>
      <c r="F41" s="135"/>
      <c r="G41" s="135"/>
      <c r="H41" s="135"/>
      <c r="I41" s="136"/>
      <c r="J41" s="135"/>
      <c r="K41" s="137"/>
      <c r="L41" s="137"/>
      <c r="M41" s="138"/>
      <c r="N41" s="138">
        <v>1</v>
      </c>
      <c r="O41" s="14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</row>
    <row r="42" spans="1:28" ht="17" x14ac:dyDescent="0.2">
      <c r="A42" s="72"/>
      <c r="B42" s="72" t="s">
        <v>80</v>
      </c>
      <c r="C42" s="80">
        <f>5000*M40+5000</f>
        <v>5425</v>
      </c>
      <c r="D42" s="80"/>
      <c r="E42" s="139" t="s">
        <v>52</v>
      </c>
      <c r="F42" s="135"/>
      <c r="G42" s="135"/>
      <c r="H42" s="135"/>
      <c r="I42" s="136"/>
      <c r="J42" s="135"/>
      <c r="K42" s="137"/>
      <c r="L42" s="137"/>
      <c r="M42" s="138"/>
      <c r="N42" s="138">
        <v>1</v>
      </c>
      <c r="O42" s="14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</row>
    <row r="43" spans="1:28" ht="17" x14ac:dyDescent="0.2">
      <c r="A43" s="72" t="s">
        <v>72</v>
      </c>
      <c r="B43" s="72" t="s">
        <v>73</v>
      </c>
      <c r="C43" s="80">
        <f>F37*0.15</f>
        <v>38030.699999999997</v>
      </c>
      <c r="D43" s="80"/>
      <c r="E43" s="140" t="s">
        <v>53</v>
      </c>
      <c r="F43" s="135"/>
      <c r="G43" s="135"/>
      <c r="H43" s="136"/>
      <c r="I43" s="136"/>
      <c r="J43" s="135"/>
      <c r="K43" s="137"/>
      <c r="L43" s="137"/>
      <c r="M43" s="138"/>
      <c r="N43" s="138">
        <v>1</v>
      </c>
      <c r="O43" s="14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</row>
    <row r="44" spans="1:28" ht="17" x14ac:dyDescent="0.2">
      <c r="A44" s="72"/>
      <c r="B44" s="72" t="s">
        <v>62</v>
      </c>
      <c r="C44" s="80">
        <v>6100</v>
      </c>
      <c r="D44" s="80"/>
      <c r="E44" s="140" t="s">
        <v>54</v>
      </c>
      <c r="F44" s="135"/>
      <c r="G44" s="135"/>
      <c r="H44" s="136"/>
      <c r="I44" s="136"/>
      <c r="J44" s="135"/>
      <c r="K44" s="137"/>
      <c r="L44" s="137"/>
      <c r="M44" s="138"/>
      <c r="N44" s="138">
        <v>1</v>
      </c>
      <c r="O44" s="14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</row>
    <row r="45" spans="1:28" ht="17" x14ac:dyDescent="0.2">
      <c r="A45" s="72"/>
      <c r="B45" s="72" t="s">
        <v>60</v>
      </c>
      <c r="C45" s="80">
        <v>470</v>
      </c>
      <c r="D45" s="80"/>
      <c r="E45" s="140" t="s">
        <v>55</v>
      </c>
      <c r="F45" s="135"/>
      <c r="G45" s="135"/>
      <c r="H45" s="136"/>
      <c r="I45" s="136"/>
      <c r="J45" s="136"/>
      <c r="K45" s="137"/>
      <c r="L45" s="137"/>
      <c r="M45" s="138"/>
      <c r="N45" s="138">
        <v>0.5</v>
      </c>
      <c r="O45" s="14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</row>
    <row r="46" spans="1:28" ht="34" x14ac:dyDescent="0.2">
      <c r="A46" s="72"/>
      <c r="B46" s="176" t="s">
        <v>79</v>
      </c>
      <c r="C46" s="80">
        <f>0.025*F37</f>
        <v>6338.4500000000007</v>
      </c>
      <c r="D46" s="80"/>
      <c r="E46" s="141" t="s">
        <v>56</v>
      </c>
      <c r="F46" s="135"/>
      <c r="G46" s="135"/>
      <c r="H46" s="136"/>
      <c r="I46" s="136"/>
      <c r="J46" s="136"/>
      <c r="K46" s="137"/>
      <c r="L46" s="137"/>
      <c r="M46" s="138"/>
      <c r="N46" s="138">
        <v>1</v>
      </c>
      <c r="O46" s="14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</row>
    <row r="47" spans="1:28" ht="34" x14ac:dyDescent="0.2">
      <c r="A47" s="72"/>
      <c r="B47" s="72" t="s">
        <v>28</v>
      </c>
      <c r="C47" s="80"/>
      <c r="D47" s="80"/>
      <c r="E47" s="147" t="s">
        <v>81</v>
      </c>
      <c r="F47" s="146">
        <v>497793</v>
      </c>
      <c r="G47" s="146">
        <v>0</v>
      </c>
      <c r="H47" s="144">
        <v>0</v>
      </c>
      <c r="I47" s="146">
        <f>F47+G47+H47</f>
        <v>497793</v>
      </c>
      <c r="J47" s="146">
        <f>I47*J40</f>
        <v>186174.58199999999</v>
      </c>
      <c r="K47" s="146">
        <f>I47*K40</f>
        <v>5475.723</v>
      </c>
      <c r="L47" s="146">
        <f>I47*L40</f>
        <v>11200.342499999999</v>
      </c>
      <c r="M47" s="146">
        <f>I47*M40</f>
        <v>42312.405000000006</v>
      </c>
      <c r="N47" s="145">
        <v>0.2</v>
      </c>
      <c r="O47" s="95">
        <f>(M47+L47+K47+J47+I47)*N47</f>
        <v>148591.21050000002</v>
      </c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</row>
    <row r="48" spans="1:28" ht="51" x14ac:dyDescent="0.2">
      <c r="A48" s="72"/>
      <c r="B48" s="72" t="s">
        <v>28</v>
      </c>
      <c r="C48" s="80"/>
      <c r="D48" s="80"/>
      <c r="E48" s="81" t="s">
        <v>75</v>
      </c>
      <c r="F48" s="93">
        <v>9600</v>
      </c>
      <c r="G48" s="93">
        <v>0</v>
      </c>
      <c r="H48" s="92">
        <v>0</v>
      </c>
      <c r="I48" s="93">
        <f>H48+G48+F48</f>
        <v>9600</v>
      </c>
      <c r="J48" s="92">
        <v>0</v>
      </c>
      <c r="K48" s="149">
        <f>I48*K40</f>
        <v>105.6</v>
      </c>
      <c r="L48" s="149">
        <f>I48*L40</f>
        <v>216</v>
      </c>
      <c r="M48" s="93">
        <f>I48*M40</f>
        <v>816.00000000000011</v>
      </c>
      <c r="N48" s="94">
        <v>1</v>
      </c>
      <c r="O48" s="95">
        <f>(M48+L48+K48+J48+I48)*N48</f>
        <v>10737.6</v>
      </c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</row>
    <row r="49" spans="1:28" ht="51" x14ac:dyDescent="0.2">
      <c r="A49" s="72"/>
      <c r="B49" s="72" t="s">
        <v>28</v>
      </c>
      <c r="C49" s="80"/>
      <c r="D49" s="80"/>
      <c r="E49" s="96" t="s">
        <v>74</v>
      </c>
      <c r="F49" s="97">
        <v>9600</v>
      </c>
      <c r="G49" s="97">
        <v>0</v>
      </c>
      <c r="H49" s="97">
        <v>0</v>
      </c>
      <c r="I49" s="97">
        <f>H49+G49+F49</f>
        <v>9600</v>
      </c>
      <c r="J49" s="146">
        <v>0</v>
      </c>
      <c r="K49" s="150">
        <f>I49*K40</f>
        <v>105.6</v>
      </c>
      <c r="L49" s="150">
        <f>I49*L40</f>
        <v>216</v>
      </c>
      <c r="M49" s="93">
        <f>I49*M40</f>
        <v>816.00000000000011</v>
      </c>
      <c r="N49" s="94">
        <v>1</v>
      </c>
      <c r="O49" s="95">
        <f>(I49+J49+K49+L49+M49)*N49</f>
        <v>10737.6</v>
      </c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</row>
    <row r="50" spans="1:28" ht="17" x14ac:dyDescent="0.2">
      <c r="A50" s="72"/>
      <c r="B50" s="72" t="s">
        <v>28</v>
      </c>
      <c r="C50" s="80"/>
      <c r="D50" s="80"/>
      <c r="E50" s="81" t="s">
        <v>42</v>
      </c>
      <c r="F50" s="159">
        <v>35000</v>
      </c>
      <c r="G50" s="159">
        <v>0</v>
      </c>
      <c r="H50" s="159">
        <v>0</v>
      </c>
      <c r="I50" s="159">
        <f>F50+G50+H50</f>
        <v>35000</v>
      </c>
      <c r="J50" s="146">
        <f>I50*K33</f>
        <v>420</v>
      </c>
      <c r="K50" s="150">
        <f>I50*L40</f>
        <v>787.5</v>
      </c>
      <c r="L50" s="150">
        <f>I50*L40</f>
        <v>787.5</v>
      </c>
      <c r="M50" s="82">
        <f>I50*M40</f>
        <v>2975</v>
      </c>
      <c r="N50" s="83">
        <v>0.2</v>
      </c>
      <c r="O50" s="84">
        <f>(M50+L50+K50+J50+I50)*N50</f>
        <v>7994</v>
      </c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</row>
    <row r="51" spans="1:28" ht="17" x14ac:dyDescent="0.2">
      <c r="A51" s="72"/>
      <c r="B51" s="72" t="s">
        <v>28</v>
      </c>
      <c r="C51" s="80"/>
      <c r="D51" s="80"/>
      <c r="E51" s="81" t="s">
        <v>70</v>
      </c>
      <c r="F51" s="82">
        <v>35000</v>
      </c>
      <c r="G51" s="82">
        <v>0</v>
      </c>
      <c r="H51" s="82">
        <v>0</v>
      </c>
      <c r="I51" s="82">
        <f>H51+G51+F51</f>
        <v>35000</v>
      </c>
      <c r="J51" s="93">
        <f>I51*K33</f>
        <v>420</v>
      </c>
      <c r="K51" s="149">
        <f>I51*K40</f>
        <v>385</v>
      </c>
      <c r="L51" s="149">
        <f>I51*L40</f>
        <v>787.5</v>
      </c>
      <c r="M51" s="82">
        <f>I51*M40</f>
        <v>2975</v>
      </c>
      <c r="N51" s="83">
        <v>0.2</v>
      </c>
      <c r="O51" s="84">
        <f>(I51+L51+M51+K51+J51)*N51</f>
        <v>7913.5</v>
      </c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</row>
    <row r="52" spans="1:28" ht="34" x14ac:dyDescent="0.2">
      <c r="A52" s="72"/>
      <c r="B52" s="72" t="s">
        <v>28</v>
      </c>
      <c r="C52" s="80"/>
      <c r="D52" s="80"/>
      <c r="E52" s="81" t="s">
        <v>76</v>
      </c>
      <c r="F52" s="82">
        <v>9600</v>
      </c>
      <c r="G52" s="82">
        <v>0</v>
      </c>
      <c r="H52" s="82">
        <v>0</v>
      </c>
      <c r="I52" s="82">
        <f>F52+G52+H52</f>
        <v>9600</v>
      </c>
      <c r="J52" s="93">
        <v>0</v>
      </c>
      <c r="K52" s="161">
        <f>I52*K40</f>
        <v>105.6</v>
      </c>
      <c r="L52" s="161">
        <f>I52*L40</f>
        <v>216</v>
      </c>
      <c r="M52" s="82">
        <f>I52*M40</f>
        <v>816.00000000000011</v>
      </c>
      <c r="N52" s="83">
        <v>1</v>
      </c>
      <c r="O52" s="84">
        <f>(M52+L52+K52+J52+I52)*N52</f>
        <v>10737.6</v>
      </c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</row>
    <row r="53" spans="1:28" ht="17" thickBot="1" x14ac:dyDescent="0.25">
      <c r="A53" s="72"/>
      <c r="B53" s="72" t="s">
        <v>28</v>
      </c>
      <c r="C53" s="85"/>
      <c r="D53" s="85"/>
      <c r="E53" s="111" t="s">
        <v>18</v>
      </c>
      <c r="F53" s="110"/>
      <c r="G53" s="110"/>
      <c r="H53" s="110"/>
      <c r="I53" s="110"/>
      <c r="J53" s="110"/>
      <c r="K53" s="143"/>
      <c r="L53" s="143"/>
      <c r="M53" s="93"/>
      <c r="N53" s="94">
        <f>N47+N48+N49+N51+N50</f>
        <v>2.6000000000000005</v>
      </c>
      <c r="O53" s="160">
        <f>O51+O49+O48+O47+O50+O52</f>
        <v>196711.5105</v>
      </c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</row>
    <row r="54" spans="1:28" ht="17" thickBot="1" x14ac:dyDescent="0.25">
      <c r="A54" s="72"/>
      <c r="B54" s="89" t="s">
        <v>4</v>
      </c>
      <c r="C54" s="98">
        <f>C53+C51+C49+C47+C43+C42+C41+C45+C44+C46+C48+C50+C52</f>
        <v>253075.6605</v>
      </c>
      <c r="D54" s="87"/>
      <c r="E54" s="117"/>
      <c r="F54" s="72"/>
      <c r="G54" s="72"/>
      <c r="H54" s="72"/>
      <c r="I54" s="72"/>
      <c r="J54" s="72"/>
      <c r="K54" s="134"/>
      <c r="L54" s="134"/>
      <c r="M54" s="72"/>
      <c r="N54" s="72"/>
      <c r="O54" s="72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</row>
    <row r="55" spans="1:28" x14ac:dyDescent="0.2">
      <c r="A55" s="72"/>
      <c r="B55" s="72"/>
      <c r="C55" s="88"/>
      <c r="D55" s="88"/>
      <c r="E55" s="117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</row>
    <row r="56" spans="1:28" x14ac:dyDescent="0.2">
      <c r="A56" s="72"/>
      <c r="B56" s="91"/>
      <c r="C56" s="99"/>
      <c r="D56" s="90"/>
      <c r="E56" s="86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</row>
    <row r="57" spans="1:28" ht="17" x14ac:dyDescent="0.2">
      <c r="A57" s="72"/>
      <c r="B57" s="72"/>
      <c r="C57" s="103" t="s">
        <v>29</v>
      </c>
      <c r="D57" s="100">
        <f>F37</f>
        <v>253538</v>
      </c>
      <c r="E57" s="91"/>
      <c r="F57" s="72"/>
      <c r="G57" s="72"/>
      <c r="H57" s="72"/>
      <c r="I57" s="72"/>
      <c r="J57" s="168"/>
      <c r="K57" s="72"/>
      <c r="L57" s="72"/>
      <c r="M57" s="72"/>
      <c r="N57" s="72"/>
      <c r="O57" s="72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</row>
    <row r="58" spans="1:28" ht="34" x14ac:dyDescent="0.2">
      <c r="A58" s="72"/>
      <c r="B58" s="72"/>
      <c r="C58" s="102" t="s">
        <v>31</v>
      </c>
      <c r="D58" s="101">
        <f>C54</f>
        <v>253075.6605</v>
      </c>
      <c r="E58" s="90"/>
      <c r="F58" s="90"/>
      <c r="G58" s="72"/>
      <c r="H58" s="72"/>
      <c r="I58" s="72"/>
      <c r="J58" s="168"/>
      <c r="K58" s="72"/>
      <c r="L58" s="72"/>
      <c r="M58" s="72"/>
      <c r="N58" s="72"/>
      <c r="O58" s="72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</row>
    <row r="59" spans="1:28" ht="34" x14ac:dyDescent="0.2">
      <c r="A59" s="72"/>
      <c r="B59" s="72"/>
      <c r="C59" s="105" t="s">
        <v>33</v>
      </c>
      <c r="D59" s="104">
        <f>D57-D58</f>
        <v>462.33950000000186</v>
      </c>
      <c r="E59" s="112"/>
      <c r="F59" s="72"/>
      <c r="G59" s="72"/>
      <c r="H59" s="72"/>
      <c r="I59" s="72"/>
      <c r="J59" s="168"/>
      <c r="K59" s="72"/>
      <c r="L59" s="72"/>
      <c r="M59" s="72"/>
      <c r="N59" s="72"/>
      <c r="O59" s="72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</row>
    <row r="60" spans="1:28" ht="34" x14ac:dyDescent="0.2">
      <c r="A60" s="72"/>
      <c r="B60" s="72"/>
      <c r="C60" s="106" t="s">
        <v>30</v>
      </c>
      <c r="D60" s="107">
        <f>(D59/D58)</f>
        <v>1.826882518400073E-3</v>
      </c>
      <c r="E60" s="113"/>
      <c r="F60" s="72"/>
      <c r="G60" s="72"/>
      <c r="H60" s="72"/>
      <c r="I60" s="72"/>
      <c r="J60" s="168"/>
      <c r="K60" s="72"/>
      <c r="L60" s="72"/>
      <c r="M60" s="72"/>
      <c r="N60" s="72"/>
      <c r="O60" s="72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</row>
    <row r="61" spans="1:28" x14ac:dyDescent="0.2">
      <c r="A61" s="72"/>
      <c r="B61" s="72"/>
      <c r="C61" s="86"/>
      <c r="D61" s="86"/>
      <c r="E61" s="72"/>
      <c r="F61" s="72"/>
      <c r="G61" s="72"/>
      <c r="H61" s="72"/>
      <c r="I61" s="72"/>
      <c r="J61" s="168"/>
      <c r="K61" s="72"/>
      <c r="L61" s="72"/>
      <c r="M61" s="72"/>
      <c r="N61" s="72"/>
      <c r="O61" s="72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</row>
    <row r="62" spans="1:28" s="118" customFormat="1" x14ac:dyDescent="0.2">
      <c r="A62" s="119"/>
      <c r="B62" s="120"/>
      <c r="C62" s="121"/>
      <c r="D62" s="121"/>
      <c r="E62" s="119"/>
      <c r="F62" s="119"/>
      <c r="G62" s="119"/>
      <c r="H62" s="119"/>
      <c r="I62" s="119"/>
      <c r="J62" s="169"/>
      <c r="K62" s="119"/>
      <c r="L62" s="119"/>
      <c r="M62" s="119"/>
      <c r="N62" s="119"/>
    </row>
    <row r="63" spans="1:28" s="118" customFormat="1" x14ac:dyDescent="0.2">
      <c r="A63" s="119"/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19"/>
    </row>
    <row r="64" spans="1:28" s="118" customFormat="1" x14ac:dyDescent="0.2">
      <c r="A64" s="119"/>
      <c r="B64" s="119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</row>
    <row r="65" spans="1:14" s="118" customFormat="1" x14ac:dyDescent="0.2">
      <c r="A65" s="119"/>
      <c r="B65" s="122"/>
      <c r="C65" s="123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</row>
    <row r="66" spans="1:14" s="118" customFormat="1" x14ac:dyDescent="0.2">
      <c r="A66" s="119"/>
      <c r="B66" s="124"/>
      <c r="C66" s="123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</row>
    <row r="67" spans="1:14" s="118" customFormat="1" x14ac:dyDescent="0.2">
      <c r="A67" s="119"/>
      <c r="B67" s="125"/>
      <c r="C67" s="123"/>
      <c r="D67" s="126"/>
      <c r="E67" s="119"/>
      <c r="F67" s="119"/>
      <c r="G67" s="119"/>
      <c r="H67" s="119"/>
      <c r="I67" s="119"/>
      <c r="J67" s="119"/>
      <c r="K67" s="119"/>
      <c r="L67" s="119"/>
      <c r="M67" s="119"/>
      <c r="N67" s="119"/>
    </row>
    <row r="68" spans="1:14" s="118" customFormat="1" x14ac:dyDescent="0.2">
      <c r="A68" s="119"/>
      <c r="B68" s="122"/>
      <c r="C68" s="123"/>
      <c r="D68" s="127"/>
      <c r="E68" s="119"/>
      <c r="F68" s="119"/>
      <c r="G68" s="119"/>
      <c r="H68" s="119"/>
      <c r="I68" s="119"/>
      <c r="J68" s="119"/>
      <c r="K68" s="119"/>
      <c r="L68" s="119"/>
      <c r="M68" s="119"/>
      <c r="N68" s="119"/>
    </row>
    <row r="69" spans="1:14" s="118" customFormat="1" x14ac:dyDescent="0.2">
      <c r="A69" s="119"/>
      <c r="B69" s="122"/>
      <c r="C69" s="128"/>
      <c r="D69" s="127"/>
      <c r="E69" s="119"/>
      <c r="F69" s="119"/>
      <c r="G69" s="119"/>
      <c r="H69" s="119"/>
      <c r="I69" s="119"/>
      <c r="J69" s="119"/>
      <c r="K69" s="119"/>
      <c r="L69" s="119"/>
      <c r="M69" s="119"/>
      <c r="N69" s="119"/>
    </row>
    <row r="70" spans="1:14" s="118" customFormat="1" x14ac:dyDescent="0.2">
      <c r="A70" s="119"/>
      <c r="B70" s="129"/>
      <c r="C70" s="130"/>
      <c r="D70" s="127"/>
      <c r="E70" s="119"/>
      <c r="F70" s="119"/>
      <c r="G70" s="119"/>
      <c r="H70" s="119"/>
      <c r="I70" s="119"/>
      <c r="J70" s="119"/>
      <c r="K70" s="119"/>
      <c r="L70" s="119"/>
      <c r="M70" s="119"/>
      <c r="N70" s="119"/>
    </row>
    <row r="71" spans="1:14" s="118" customFormat="1" x14ac:dyDescent="0.2">
      <c r="A71" s="119"/>
      <c r="B71" s="126"/>
      <c r="C71" s="131"/>
      <c r="D71" s="131"/>
      <c r="E71" s="119"/>
      <c r="F71" s="119"/>
      <c r="G71" s="119"/>
      <c r="H71" s="119"/>
      <c r="I71" s="119"/>
      <c r="J71" s="119"/>
      <c r="K71" s="119"/>
      <c r="L71" s="119"/>
      <c r="M71" s="119"/>
      <c r="N71" s="119"/>
    </row>
    <row r="72" spans="1:14" s="118" customFormat="1" x14ac:dyDescent="0.2">
      <c r="A72" s="119"/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</row>
    <row r="73" spans="1:14" s="118" customFormat="1" x14ac:dyDescent="0.2">
      <c r="A73" s="119"/>
      <c r="B73" s="123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</row>
    <row r="74" spans="1:14" s="118" customFormat="1" x14ac:dyDescent="0.2">
      <c r="A74" s="119"/>
      <c r="B74" s="123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</row>
    <row r="75" spans="1:14" s="118" customFormat="1" x14ac:dyDescent="0.2">
      <c r="A75" s="119"/>
      <c r="B75" s="123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</row>
    <row r="76" spans="1:14" s="118" customFormat="1" x14ac:dyDescent="0.2">
      <c r="A76" s="119"/>
      <c r="B76" s="128"/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</row>
    <row r="77" spans="1:14" s="118" customFormat="1" x14ac:dyDescent="0.2">
      <c r="A77" s="119"/>
      <c r="B77" s="119"/>
      <c r="C77" s="119"/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</row>
    <row r="78" spans="1:14" s="118" customFormat="1" x14ac:dyDescent="0.2">
      <c r="A78" s="119"/>
      <c r="B78" s="119"/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</row>
    <row r="79" spans="1:14" s="118" customFormat="1" x14ac:dyDescent="0.2">
      <c r="A79" s="119"/>
      <c r="B79" s="119"/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</row>
    <row r="80" spans="1:14" s="118" customFormat="1" x14ac:dyDescent="0.2">
      <c r="A80" s="119"/>
      <c r="B80" s="119"/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</row>
    <row r="81" spans="1:14" s="118" customFormat="1" x14ac:dyDescent="0.2">
      <c r="A81" s="119"/>
      <c r="B81" s="119"/>
      <c r="C81" s="119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</row>
    <row r="82" spans="1:14" s="118" customFormat="1" x14ac:dyDescent="0.2"/>
    <row r="83" spans="1:14" s="118" customFormat="1" x14ac:dyDescent="0.2"/>
    <row r="84" spans="1:14" s="118" customFormat="1" x14ac:dyDescent="0.2"/>
    <row r="85" spans="1:14" s="118" customFormat="1" x14ac:dyDescent="0.2"/>
    <row r="86" spans="1:14" s="118" customFormat="1" x14ac:dyDescent="0.2"/>
    <row r="87" spans="1:14" s="118" customFormat="1" x14ac:dyDescent="0.2"/>
    <row r="88" spans="1:14" s="118" customFormat="1" x14ac:dyDescent="0.2"/>
    <row r="89" spans="1:14" s="118" customFormat="1" x14ac:dyDescent="0.2"/>
    <row r="90" spans="1:14" s="118" customFormat="1" x14ac:dyDescent="0.2"/>
    <row r="91" spans="1:14" s="118" customFormat="1" x14ac:dyDescent="0.2"/>
    <row r="92" spans="1:14" s="118" customFormat="1" x14ac:dyDescent="0.2"/>
    <row r="93" spans="1:14" s="118" customFormat="1" x14ac:dyDescent="0.2"/>
    <row r="94" spans="1:14" s="118" customFormat="1" x14ac:dyDescent="0.2"/>
    <row r="95" spans="1:14" s="118" customFormat="1" x14ac:dyDescent="0.2"/>
    <row r="96" spans="1:14" s="118" customFormat="1" x14ac:dyDescent="0.2"/>
    <row r="97" s="118" customFormat="1" x14ac:dyDescent="0.2"/>
    <row r="98" s="118" customFormat="1" x14ac:dyDescent="0.2"/>
    <row r="99" s="118" customFormat="1" x14ac:dyDescent="0.2"/>
    <row r="100" s="118" customFormat="1" x14ac:dyDescent="0.2"/>
    <row r="101" s="118" customFormat="1" x14ac:dyDescent="0.2"/>
    <row r="102" s="118" customFormat="1" x14ac:dyDescent="0.2"/>
    <row r="103" s="118" customFormat="1" x14ac:dyDescent="0.2"/>
    <row r="104" s="118" customFormat="1" x14ac:dyDescent="0.2"/>
    <row r="105" s="118" customFormat="1" x14ac:dyDescent="0.2"/>
    <row r="106" s="118" customFormat="1" x14ac:dyDescent="0.2"/>
    <row r="107" s="118" customFormat="1" x14ac:dyDescent="0.2"/>
    <row r="108" s="118" customFormat="1" x14ac:dyDescent="0.2"/>
    <row r="109" s="118" customFormat="1" x14ac:dyDescent="0.2"/>
    <row r="110" s="118" customFormat="1" x14ac:dyDescent="0.2"/>
    <row r="111" s="118" customFormat="1" x14ac:dyDescent="0.2"/>
    <row r="112" s="118" customFormat="1" x14ac:dyDescent="0.2"/>
    <row r="113" s="118" customFormat="1" x14ac:dyDescent="0.2"/>
    <row r="114" s="118" customFormat="1" x14ac:dyDescent="0.2"/>
    <row r="115" s="118" customFormat="1" x14ac:dyDescent="0.2"/>
    <row r="116" s="118" customFormat="1" x14ac:dyDescent="0.2"/>
    <row r="117" s="118" customFormat="1" x14ac:dyDescent="0.2"/>
    <row r="118" s="118" customFormat="1" x14ac:dyDescent="0.2"/>
    <row r="119" s="118" customFormat="1" x14ac:dyDescent="0.2"/>
    <row r="120" s="118" customFormat="1" x14ac:dyDescent="0.2"/>
    <row r="121" s="118" customFormat="1" x14ac:dyDescent="0.2"/>
    <row r="122" s="118" customFormat="1" x14ac:dyDescent="0.2"/>
    <row r="123" s="118" customFormat="1" x14ac:dyDescent="0.2"/>
    <row r="124" s="118" customFormat="1" x14ac:dyDescent="0.2"/>
    <row r="125" s="118" customFormat="1" x14ac:dyDescent="0.2"/>
    <row r="126" s="118" customFormat="1" x14ac:dyDescent="0.2"/>
    <row r="127" s="118" customFormat="1" x14ac:dyDescent="0.2"/>
    <row r="128" s="118" customFormat="1" x14ac:dyDescent="0.2"/>
  </sheetData>
  <mergeCells count="1">
    <mergeCell ref="C2:E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PC+</vt:lpstr>
    </vt:vector>
  </TitlesOfParts>
  <Company>ASU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Lesley Manson</dc:creator>
  <cp:lastModifiedBy>Lesley Manson</cp:lastModifiedBy>
  <dcterms:created xsi:type="dcterms:W3CDTF">2015-08-15T23:16:01Z</dcterms:created>
  <dcterms:modified xsi:type="dcterms:W3CDTF">2024-09-11T19:56:02Z</dcterms:modified>
</cp:coreProperties>
</file>